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8"/>
  <fileSharing readOnlyRecommended="1"/>
  <workbookPr backupFile="1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8532d248cfad80b/ESE LA VEGA/PAI 2021/II SEMESTRE 2021/"/>
    </mc:Choice>
  </mc:AlternateContent>
  <xr:revisionPtr revIDLastSave="3" documentId="13_ncr:1_{808741B0-4FCF-CB4E-B7A9-161873E5B11C}" xr6:coauthVersionLast="45" xr6:coauthVersionMax="47" xr10:uidLastSave="{41F85A7D-9766-A64B-8C80-6D61122BAB4E}"/>
  <bookViews>
    <workbookView xWindow="0" yWindow="500" windowWidth="28800" windowHeight="16100" activeTab="3" xr2:uid="{00000000-000D-0000-FFFF-FFFF00000000}"/>
  </bookViews>
  <sheets>
    <sheet name="PLAN INDICATIVO" sheetId="5" state="hidden" r:id="rId1"/>
    <sheet name="RESUMEN PAI" sheetId="12" state="hidden" r:id="rId2"/>
    <sheet name="RESULTADOS" sheetId="11" state="hidden" r:id="rId3"/>
    <sheet name="RESUMEN POA" sheetId="9" r:id="rId4"/>
    <sheet name="PROCESOS DIRECCIONAMIENTO" sheetId="1" r:id="rId5"/>
    <sheet name="PROCESOS MISIONALES" sheetId="2" r:id="rId6"/>
    <sheet name="PROCESOS APOYO" sheetId="3" r:id="rId7"/>
    <sheet name="PROCESOS EVALUACION" sheetId="4" r:id="rId8"/>
  </sheets>
  <definedNames>
    <definedName name="_xlnm.Print_Area" localSheetId="0">'PLAN INDICATIVO'!$A$1:$AS$58</definedName>
    <definedName name="_xlnm.Print_Area" localSheetId="6">'PROCESOS APOYO'!$A$1:$CQ$55</definedName>
    <definedName name="_xlnm.Print_Area" localSheetId="7">'PROCESOS EVALUACION'!$A$1:$CQ$30</definedName>
    <definedName name="_xlnm.Print_Area" localSheetId="5">'PROCESOS MISIONALES'!$A$1:$CQ$74</definedName>
    <definedName name="_xlnm.Print_Titles" localSheetId="0">'PLAN INDICATIVO'!$1:$11</definedName>
    <definedName name="_xlnm.Print_Titles" localSheetId="6">'PROCESOS APOYO'!$1:$11</definedName>
    <definedName name="_xlnm.Print_Titles" localSheetId="4">'PROCESOS DIRECCIONAMIENTO'!$1:$11</definedName>
    <definedName name="_xlnm.Print_Titles" localSheetId="5">'PROCESOS MISIONALES'!$1:$11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7" i="12" l="1"/>
  <c r="E15" i="11" l="1"/>
  <c r="C18" i="11" l="1"/>
  <c r="BQ39" i="2" l="1"/>
  <c r="CR30" i="2" l="1"/>
  <c r="BW25" i="1" l="1"/>
  <c r="N12" i="9"/>
  <c r="N37" i="9"/>
  <c r="N47" i="9"/>
  <c r="N51" i="9"/>
  <c r="L6" i="9"/>
  <c r="L7" i="9"/>
  <c r="L8" i="9"/>
  <c r="L9" i="9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47" i="9"/>
  <c r="L48" i="9"/>
  <c r="L49" i="9"/>
  <c r="L50" i="9"/>
  <c r="L51" i="9"/>
  <c r="L5" i="9"/>
  <c r="E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AD59" i="5"/>
  <c r="AE59" i="5"/>
  <c r="AE51" i="5"/>
  <c r="AE50" i="5"/>
  <c r="AE38" i="5"/>
  <c r="AE12" i="5"/>
  <c r="BN20" i="1"/>
  <c r="BX25" i="1"/>
  <c r="BY25" i="1" s="1"/>
  <c r="BZ25" i="1" s="1"/>
  <c r="BW13" i="1"/>
  <c r="Y12" i="5" l="1"/>
  <c r="BO20" i="1"/>
  <c r="AL20" i="1"/>
  <c r="AK20" i="1"/>
  <c r="G12" i="11" l="1"/>
  <c r="BQ28" i="1" l="1"/>
  <c r="BS28" i="1" s="1"/>
  <c r="V12" i="5" l="1"/>
  <c r="BS25" i="1" l="1"/>
  <c r="BW30" i="1" l="1"/>
  <c r="BW16" i="1"/>
  <c r="BQ13" i="1"/>
  <c r="BQ66" i="2"/>
  <c r="BO66" i="2"/>
  <c r="BN66" i="2"/>
  <c r="BM66" i="2"/>
  <c r="AK66" i="2"/>
  <c r="BW29" i="3"/>
  <c r="BS42" i="3"/>
  <c r="BN42" i="3"/>
  <c r="BM71" i="2"/>
  <c r="BR23" i="4"/>
  <c r="BQ23" i="4"/>
  <c r="BM23" i="4"/>
  <c r="BA23" i="4"/>
  <c r="BO18" i="4"/>
  <c r="BR18" i="4" s="1"/>
  <c r="BN18" i="4"/>
  <c r="BQ18" i="4" s="1"/>
  <c r="BW13" i="4" l="1"/>
  <c r="BO13" i="4"/>
  <c r="BR13" i="4" s="1"/>
  <c r="BK13" i="4"/>
  <c r="BW42" i="3"/>
  <c r="BS38" i="3"/>
  <c r="BS33" i="3"/>
  <c r="BM38" i="3"/>
  <c r="BM33" i="3"/>
  <c r="BO73" i="2"/>
  <c r="BR73" i="2" s="1"/>
  <c r="BP73" i="2"/>
  <c r="BM73" i="2"/>
  <c r="BA73" i="2"/>
  <c r="AJ73" i="2"/>
  <c r="V73" i="2"/>
  <c r="X30" i="5"/>
  <c r="W30" i="5"/>
  <c r="Y30" i="5" s="1"/>
  <c r="BO60" i="2" l="1"/>
  <c r="BN60" i="2"/>
  <c r="BQ60" i="2" s="1"/>
  <c r="BM60" i="2"/>
  <c r="BR63" i="2"/>
  <c r="BQ63" i="2"/>
  <c r="BO63" i="2"/>
  <c r="BN63" i="2"/>
  <c r="BM63" i="2"/>
  <c r="BR51" i="2"/>
  <c r="BQ51" i="2"/>
  <c r="BS51" i="2" s="1"/>
  <c r="BP51" i="2"/>
  <c r="BS59" i="2"/>
  <c r="BP59" i="2"/>
  <c r="BW17" i="2"/>
  <c r="BL17" i="2"/>
  <c r="BK17" i="2"/>
  <c r="BJ17" i="2"/>
  <c r="BG17" i="2"/>
  <c r="BD17" i="2"/>
  <c r="AZ17" i="2"/>
  <c r="AY17" i="2"/>
  <c r="AX17" i="2"/>
  <c r="AU17" i="2"/>
  <c r="AR17" i="2"/>
  <c r="AI17" i="2"/>
  <c r="AL17" i="2" s="1"/>
  <c r="AH17" i="2"/>
  <c r="AG17" i="2"/>
  <c r="AD17" i="2"/>
  <c r="AA17" i="2"/>
  <c r="U17" i="2"/>
  <c r="T17" i="2"/>
  <c r="V17" i="2" s="1"/>
  <c r="S17" i="2"/>
  <c r="P17" i="2"/>
  <c r="M17" i="2"/>
  <c r="BK13" i="2"/>
  <c r="BM13" i="2" s="1"/>
  <c r="BJ13" i="2"/>
  <c r="BG13" i="2"/>
  <c r="BD13" i="2"/>
  <c r="AY13" i="2"/>
  <c r="AX13" i="2"/>
  <c r="AU13" i="2"/>
  <c r="AR13" i="2"/>
  <c r="BP60" i="2" l="1"/>
  <c r="BO17" i="2"/>
  <c r="AJ17" i="2"/>
  <c r="AK17" i="2"/>
  <c r="BM17" i="2"/>
  <c r="BA17" i="2"/>
  <c r="BN17" i="2"/>
  <c r="BN13" i="2"/>
  <c r="BK13" i="3"/>
  <c r="BO13" i="3"/>
  <c r="BL13" i="3" s="1"/>
  <c r="BO50" i="3"/>
  <c r="BN50" i="3"/>
  <c r="BM50" i="3"/>
  <c r="BM45" i="3"/>
  <c r="BQ17" i="2" l="1"/>
  <c r="BS17" i="2" s="1"/>
  <c r="BP17" i="2"/>
  <c r="BM13" i="3"/>
  <c r="AJ25" i="3"/>
  <c r="V25" i="3"/>
  <c r="AM25" i="3" s="1"/>
  <c r="BM25" i="3"/>
  <c r="BA25" i="3"/>
  <c r="BT21" i="3"/>
  <c r="BT17" i="3"/>
  <c r="BA17" i="3"/>
  <c r="BP17" i="3" s="1"/>
  <c r="BM17" i="3"/>
  <c r="BS13" i="3"/>
  <c r="Z58" i="5"/>
  <c r="AE58" i="5" s="1"/>
  <c r="X55" i="5"/>
  <c r="Y54" i="5"/>
  <c r="BP25" i="3" l="1"/>
  <c r="Z20" i="5"/>
  <c r="AE20" i="5" s="1"/>
  <c r="BW74" i="2"/>
  <c r="BK74" i="2"/>
  <c r="BM74" i="2"/>
  <c r="BJ74" i="2"/>
  <c r="BG74" i="2"/>
  <c r="BD74" i="2"/>
  <c r="BO57" i="2"/>
  <c r="BR57" i="2" s="1"/>
  <c r="BN57" i="2"/>
  <c r="BQ57" i="2" s="1"/>
  <c r="BO46" i="2"/>
  <c r="BR46" i="2" s="1"/>
  <c r="BN46" i="2"/>
  <c r="BQ46" i="2" s="1"/>
  <c r="BM46" i="2"/>
  <c r="BM49" i="2"/>
  <c r="BC45" i="2" l="1"/>
  <c r="BF45" i="2" s="1"/>
  <c r="BK45" i="2"/>
  <c r="BK42" i="2"/>
  <c r="BM42" i="2" s="1"/>
  <c r="BJ42" i="2"/>
  <c r="BG42" i="2"/>
  <c r="BD42" i="2"/>
  <c r="BK39" i="2"/>
  <c r="BM39" i="2" s="1"/>
  <c r="BJ39" i="2"/>
  <c r="BG39" i="2"/>
  <c r="BD39" i="2"/>
  <c r="BI45" i="2" l="1"/>
  <c r="BJ45" i="2" s="1"/>
  <c r="BG45" i="2"/>
  <c r="BD45" i="2"/>
  <c r="BM45" i="2"/>
  <c r="BK38" i="2"/>
  <c r="BM38" i="2" s="1"/>
  <c r="AY35" i="2" l="1"/>
  <c r="BK35" i="2"/>
  <c r="BM35" i="2" s="1"/>
  <c r="BJ35" i="2"/>
  <c r="BG35" i="2"/>
  <c r="BD35" i="2"/>
  <c r="BW33" i="2"/>
  <c r="BK33" i="2"/>
  <c r="BM33" i="2" s="1"/>
  <c r="BJ33" i="2"/>
  <c r="BG33" i="2"/>
  <c r="BD33" i="2"/>
  <c r="BL30" i="2"/>
  <c r="BO30" i="2" s="1"/>
  <c r="BK30" i="2"/>
  <c r="BN30" i="2" s="1"/>
  <c r="BJ30" i="2"/>
  <c r="BG30" i="2"/>
  <c r="BD30" i="2"/>
  <c r="AZ30" i="2"/>
  <c r="AY30" i="2"/>
  <c r="BK26" i="2"/>
  <c r="BM26" i="2" s="1"/>
  <c r="BJ26" i="2"/>
  <c r="BG26" i="2"/>
  <c r="BD26" i="2"/>
  <c r="BW24" i="2"/>
  <c r="BN24" i="2"/>
  <c r="BM24" i="2"/>
  <c r="BJ24" i="2"/>
  <c r="BG24" i="2"/>
  <c r="BD24" i="2"/>
  <c r="BN35" i="2" l="1"/>
  <c r="BM30" i="2"/>
  <c r="BW22" i="2"/>
  <c r="BL22" i="2"/>
  <c r="BO22" i="2" s="1"/>
  <c r="BK22" i="2"/>
  <c r="BM22" i="2" s="1"/>
  <c r="BJ22" i="2"/>
  <c r="BG22" i="2"/>
  <c r="BD22" i="2"/>
  <c r="AY22" i="2"/>
  <c r="AZ22" i="2"/>
  <c r="BK18" i="2"/>
  <c r="BM18" i="2" s="1"/>
  <c r="BJ18" i="2"/>
  <c r="BG18" i="2"/>
  <c r="BD18" i="2"/>
  <c r="Y56" i="5"/>
  <c r="Y55" i="5"/>
  <c r="Y51" i="5"/>
  <c r="Y50" i="5"/>
  <c r="Y49" i="5"/>
  <c r="V56" i="5"/>
  <c r="V55" i="5"/>
  <c r="V54" i="5"/>
  <c r="V51" i="5"/>
  <c r="V50" i="5"/>
  <c r="V49" i="5"/>
  <c r="V30" i="5"/>
  <c r="BS28" i="4"/>
  <c r="BS18" i="4"/>
  <c r="BU18" i="4" s="1"/>
  <c r="BM28" i="4"/>
  <c r="BM18" i="4"/>
  <c r="BM13" i="4"/>
  <c r="BS71" i="2"/>
  <c r="BS63" i="2"/>
  <c r="BS49" i="2"/>
  <c r="BU49" i="2" s="1"/>
  <c r="BW49" i="2" s="1"/>
  <c r="BR18" i="2"/>
  <c r="BS30" i="1"/>
  <c r="BU28" i="1"/>
  <c r="BW28" i="1" s="1"/>
  <c r="BS16" i="1"/>
  <c r="BS13" i="1"/>
  <c r="BM20" i="1"/>
  <c r="BN22" i="2" l="1"/>
  <c r="AY13" i="4"/>
  <c r="BW18" i="4"/>
  <c r="BW23" i="4"/>
  <c r="BW28" i="4"/>
  <c r="BP28" i="4"/>
  <c r="BA28" i="4"/>
  <c r="BP18" i="4"/>
  <c r="BW33" i="3"/>
  <c r="BW50" i="3"/>
  <c r="BA38" i="3"/>
  <c r="BA33" i="3"/>
  <c r="BW25" i="3"/>
  <c r="BW21" i="3"/>
  <c r="BA21" i="3"/>
  <c r="BP21" i="3" s="1"/>
  <c r="BW17" i="3"/>
  <c r="BA13" i="3"/>
  <c r="BN13" i="4" l="1"/>
  <c r="BQ13" i="4" s="1"/>
  <c r="BS13" i="4" s="1"/>
  <c r="BA13" i="4"/>
  <c r="BW73" i="2"/>
  <c r="BW71" i="2"/>
  <c r="BP71" i="2"/>
  <c r="BA71" i="2"/>
  <c r="BP13" i="4" l="1"/>
  <c r="BA66" i="2"/>
  <c r="BW54" i="2"/>
  <c r="BW51" i="2"/>
  <c r="BA13" i="2"/>
  <c r="BW20" i="1"/>
  <c r="BR20" i="1" l="1"/>
  <c r="BQ20" i="1"/>
  <c r="BW38" i="1"/>
  <c r="BW34" i="1"/>
  <c r="BA20" i="1"/>
  <c r="BP30" i="1"/>
  <c r="BP28" i="1"/>
  <c r="BP16" i="1"/>
  <c r="BP13" i="1"/>
  <c r="BA50" i="3"/>
  <c r="BW45" i="3"/>
  <c r="AZ45" i="3"/>
  <c r="BO45" i="3" s="1"/>
  <c r="AY45" i="3"/>
  <c r="BN45" i="3" s="1"/>
  <c r="BO42" i="3"/>
  <c r="BP38" i="3"/>
  <c r="BP33" i="3"/>
  <c r="BP13" i="3"/>
  <c r="BW13" i="3" s="1"/>
  <c r="AX45" i="3"/>
  <c r="AU45" i="3"/>
  <c r="AR45" i="3"/>
  <c r="BA18" i="4"/>
  <c r="BW63" i="2"/>
  <c r="BA63" i="2"/>
  <c r="BW18" i="2"/>
  <c r="BW38" i="2"/>
  <c r="BW45" i="2"/>
  <c r="BW60" i="2"/>
  <c r="BW57" i="2"/>
  <c r="BA60" i="2"/>
  <c r="AY74" i="2"/>
  <c r="AX74" i="2"/>
  <c r="AU74" i="2"/>
  <c r="AR74" i="2"/>
  <c r="BP49" i="2"/>
  <c r="BA49" i="2"/>
  <c r="BP46" i="2"/>
  <c r="BA46" i="2"/>
  <c r="BP45" i="3" l="1"/>
  <c r="BA74" i="2"/>
  <c r="BN74" i="2"/>
  <c r="BP42" i="3"/>
  <c r="BA45" i="3"/>
  <c r="BP63" i="2"/>
  <c r="BP20" i="1"/>
  <c r="AY45" i="2"/>
  <c r="BN45" i="2" s="1"/>
  <c r="AY38" i="2"/>
  <c r="BN38" i="2" s="1"/>
  <c r="AY42" i="2"/>
  <c r="AX42" i="2"/>
  <c r="AU42" i="2"/>
  <c r="AR42" i="2"/>
  <c r="AY39" i="2"/>
  <c r="BN39" i="2" s="1"/>
  <c r="BA39" i="2"/>
  <c r="AX39" i="2"/>
  <c r="AU39" i="2"/>
  <c r="AR39" i="2"/>
  <c r="BA42" i="2" l="1"/>
  <c r="BN42" i="2"/>
  <c r="BA45" i="2"/>
  <c r="BA38" i="2"/>
  <c r="BA35" i="2"/>
  <c r="AX35" i="2"/>
  <c r="AU35" i="2"/>
  <c r="AR35" i="2"/>
  <c r="AY33" i="2"/>
  <c r="AX33" i="2"/>
  <c r="AU33" i="2"/>
  <c r="AR33" i="2"/>
  <c r="BP30" i="2"/>
  <c r="BA30" i="2"/>
  <c r="AX30" i="2"/>
  <c r="AU30" i="2"/>
  <c r="AR30" i="2"/>
  <c r="AY26" i="2"/>
  <c r="BN26" i="2" s="1"/>
  <c r="AX26" i="2"/>
  <c r="AU26" i="2"/>
  <c r="AR26" i="2"/>
  <c r="BP24" i="2"/>
  <c r="BA24" i="2"/>
  <c r="AX24" i="2"/>
  <c r="AU24" i="2"/>
  <c r="AR24" i="2"/>
  <c r="BA33" i="2" l="1"/>
  <c r="BN33" i="2"/>
  <c r="BA26" i="2"/>
  <c r="BP22" i="2"/>
  <c r="BA22" i="2"/>
  <c r="AX22" i="2"/>
  <c r="AU22" i="2"/>
  <c r="AR22" i="2"/>
  <c r="AY18" i="2"/>
  <c r="BN18" i="2" s="1"/>
  <c r="AZ18" i="2"/>
  <c r="BO18" i="2" s="1"/>
  <c r="AX18" i="2"/>
  <c r="AU18" i="2"/>
  <c r="AR18" i="2"/>
  <c r="BV30" i="4"/>
  <c r="BW30" i="4"/>
  <c r="E14" i="11" s="1"/>
  <c r="BV55" i="3"/>
  <c r="BW38" i="3"/>
  <c r="BV41" i="1"/>
  <c r="AM13" i="4"/>
  <c r="AM30" i="1"/>
  <c r="AH39" i="2"/>
  <c r="AH42" i="2"/>
  <c r="AJ42" i="2" s="1"/>
  <c r="AN30" i="2"/>
  <c r="AN13" i="2"/>
  <c r="AE49" i="5"/>
  <c r="AE55" i="5"/>
  <c r="D15" i="11"/>
  <c r="AM18" i="4"/>
  <c r="AM51" i="2"/>
  <c r="AL42" i="3"/>
  <c r="AK42" i="3"/>
  <c r="AM42" i="3" s="1"/>
  <c r="AO42" i="3" s="1"/>
  <c r="AE32" i="5"/>
  <c r="AE43" i="5"/>
  <c r="AE47" i="5"/>
  <c r="S49" i="5"/>
  <c r="S50" i="5"/>
  <c r="S51" i="5"/>
  <c r="AE54" i="5"/>
  <c r="S54" i="5"/>
  <c r="S55" i="5"/>
  <c r="AE56" i="5"/>
  <c r="S56" i="5"/>
  <c r="AE57" i="5"/>
  <c r="AM38" i="3"/>
  <c r="AO38" i="3" s="1"/>
  <c r="AM33" i="3"/>
  <c r="AM28" i="1"/>
  <c r="AJ28" i="1"/>
  <c r="AM20" i="1"/>
  <c r="AO20" i="1" s="1"/>
  <c r="AJ20" i="1"/>
  <c r="AJ38" i="3"/>
  <c r="AJ33" i="3"/>
  <c r="AE30" i="5"/>
  <c r="S30" i="5"/>
  <c r="AH13" i="2"/>
  <c r="AJ13" i="2" s="1"/>
  <c r="AG13" i="2"/>
  <c r="AD13" i="2"/>
  <c r="AA13" i="2"/>
  <c r="T13" i="2"/>
  <c r="V13" i="2" s="1"/>
  <c r="S13" i="2"/>
  <c r="P13" i="2"/>
  <c r="M13" i="2"/>
  <c r="AM71" i="2"/>
  <c r="AJ71" i="2"/>
  <c r="AJ66" i="2"/>
  <c r="U66" i="2"/>
  <c r="AL50" i="3"/>
  <c r="BR50" i="3" s="1"/>
  <c r="AK50" i="3"/>
  <c r="BQ50" i="3" s="1"/>
  <c r="BS50" i="3" s="1"/>
  <c r="AJ50" i="3"/>
  <c r="AL45" i="3"/>
  <c r="BR45" i="3" s="1"/>
  <c r="AK45" i="3"/>
  <c r="BQ45" i="3" s="1"/>
  <c r="BS45" i="3" s="1"/>
  <c r="AJ45" i="3"/>
  <c r="AN21" i="3"/>
  <c r="AJ21" i="3"/>
  <c r="AN17" i="3"/>
  <c r="AJ17" i="3"/>
  <c r="AM13" i="3"/>
  <c r="AI13" i="3"/>
  <c r="AH13" i="3"/>
  <c r="AJ49" i="2"/>
  <c r="AJ46" i="2"/>
  <c r="AH74" i="2"/>
  <c r="AJ74" i="2" s="1"/>
  <c r="AG74" i="2"/>
  <c r="AD74" i="2"/>
  <c r="AA74" i="2"/>
  <c r="AM73" i="2"/>
  <c r="AJ63" i="2"/>
  <c r="AL60" i="2"/>
  <c r="BR60" i="2" s="1"/>
  <c r="BS60" i="2" s="1"/>
  <c r="AJ60" i="2"/>
  <c r="AM57" i="2"/>
  <c r="V57" i="2"/>
  <c r="AJ57" i="2"/>
  <c r="AG57" i="2"/>
  <c r="AD57" i="2"/>
  <c r="AA57" i="2"/>
  <c r="S57" i="2"/>
  <c r="P57" i="2"/>
  <c r="M57" i="2"/>
  <c r="AM49" i="2"/>
  <c r="AO49" i="2" s="1"/>
  <c r="AM63" i="2"/>
  <c r="AM46" i="2"/>
  <c r="AO46" i="2" s="1"/>
  <c r="BS46" i="2" s="1"/>
  <c r="BU46" i="2" s="1"/>
  <c r="BW46" i="2" s="1"/>
  <c r="AI45" i="2"/>
  <c r="AH45" i="2"/>
  <c r="AG45" i="2"/>
  <c r="AD45" i="2"/>
  <c r="AA45" i="2"/>
  <c r="AG42" i="2"/>
  <c r="AD42" i="2"/>
  <c r="AA42" i="2"/>
  <c r="AL39" i="2"/>
  <c r="AG39" i="2"/>
  <c r="AD39" i="2"/>
  <c r="AA39" i="2"/>
  <c r="AI38" i="2"/>
  <c r="AH38" i="2"/>
  <c r="AG38" i="2"/>
  <c r="AD38" i="2"/>
  <c r="AA38" i="2"/>
  <c r="AL35" i="2"/>
  <c r="AH35" i="2"/>
  <c r="AJ35" i="2" s="1"/>
  <c r="AG35" i="2"/>
  <c r="AD35" i="2"/>
  <c r="AA35" i="2"/>
  <c r="AH33" i="2"/>
  <c r="O33" i="2"/>
  <c r="P33" i="2" s="1"/>
  <c r="AI30" i="2"/>
  <c r="AH30" i="2"/>
  <c r="AG30" i="2"/>
  <c r="AD30" i="2"/>
  <c r="AA30" i="2"/>
  <c r="AH26" i="2"/>
  <c r="AG26" i="2"/>
  <c r="AD26" i="2"/>
  <c r="AA26" i="2"/>
  <c r="AH24" i="2"/>
  <c r="AJ24" i="2" s="1"/>
  <c r="AG24" i="2"/>
  <c r="AD24" i="2"/>
  <c r="AA24" i="2"/>
  <c r="AI22" i="2"/>
  <c r="AH22" i="2"/>
  <c r="AG22" i="2"/>
  <c r="AD22" i="2"/>
  <c r="AA22" i="2"/>
  <c r="AL18" i="2"/>
  <c r="AH18" i="2"/>
  <c r="AG18" i="2"/>
  <c r="AD18" i="2"/>
  <c r="AA18" i="2"/>
  <c r="AM16" i="1"/>
  <c r="AO16" i="1" s="1"/>
  <c r="AJ16" i="1"/>
  <c r="AN60" i="2"/>
  <c r="AN22" i="2"/>
  <c r="AO17" i="2"/>
  <c r="X17" i="2"/>
  <c r="U45" i="2"/>
  <c r="T45" i="2"/>
  <c r="S45" i="2"/>
  <c r="P45" i="2"/>
  <c r="M45" i="2"/>
  <c r="U38" i="2"/>
  <c r="T38" i="2"/>
  <c r="S38" i="2"/>
  <c r="P38" i="2"/>
  <c r="M38" i="2"/>
  <c r="T33" i="2"/>
  <c r="V45" i="3"/>
  <c r="X51" i="2"/>
  <c r="T74" i="2"/>
  <c r="V74" i="2" s="1"/>
  <c r="S74" i="2"/>
  <c r="P74" i="2"/>
  <c r="M74" i="2"/>
  <c r="V38" i="3"/>
  <c r="X38" i="3" s="1"/>
  <c r="V33" i="3"/>
  <c r="W25" i="3"/>
  <c r="V21" i="3"/>
  <c r="W21" i="3"/>
  <c r="V17" i="3"/>
  <c r="W17" i="3"/>
  <c r="V13" i="3"/>
  <c r="X46" i="2"/>
  <c r="T42" i="2"/>
  <c r="V42" i="2" s="1"/>
  <c r="S42" i="2"/>
  <c r="P42" i="2"/>
  <c r="M42" i="2"/>
  <c r="W35" i="2"/>
  <c r="T35" i="2"/>
  <c r="V35" i="2" s="1"/>
  <c r="S35" i="2"/>
  <c r="P35" i="2"/>
  <c r="M35" i="2"/>
  <c r="W39" i="2"/>
  <c r="T39" i="2"/>
  <c r="V39" i="2" s="1"/>
  <c r="S39" i="2"/>
  <c r="P39" i="2"/>
  <c r="M39" i="2"/>
  <c r="M33" i="2"/>
  <c r="U30" i="2"/>
  <c r="T30" i="2"/>
  <c r="S30" i="2"/>
  <c r="P30" i="2"/>
  <c r="M30" i="2"/>
  <c r="W26" i="2"/>
  <c r="T26" i="2"/>
  <c r="V26" i="2" s="1"/>
  <c r="S26" i="2"/>
  <c r="P26" i="2"/>
  <c r="M26" i="2"/>
  <c r="T24" i="2"/>
  <c r="V24" i="2" s="1"/>
  <c r="S24" i="2"/>
  <c r="P24" i="2"/>
  <c r="M24" i="2"/>
  <c r="W22" i="2"/>
  <c r="U22" i="2"/>
  <c r="T22" i="2"/>
  <c r="S22" i="2"/>
  <c r="P22" i="2"/>
  <c r="M22" i="2"/>
  <c r="T18" i="2"/>
  <c r="V18" i="2" s="1"/>
  <c r="S18" i="2"/>
  <c r="P18" i="2"/>
  <c r="M18" i="2"/>
  <c r="W60" i="2"/>
  <c r="AN31" i="5"/>
  <c r="AO31" i="5"/>
  <c r="AP31" i="5"/>
  <c r="AN54" i="5"/>
  <c r="AO54" i="5"/>
  <c r="AP54" i="5"/>
  <c r="BX74" i="2"/>
  <c r="BY74" i="2" s="1"/>
  <c r="BZ74" i="2" s="1"/>
  <c r="BX17" i="2"/>
  <c r="BY17" i="2" s="1"/>
  <c r="BZ17" i="2" s="1"/>
  <c r="AA30" i="5"/>
  <c r="AB30" i="5" s="1"/>
  <c r="AC30" i="5" s="1"/>
  <c r="AM30" i="5"/>
  <c r="AN30" i="5"/>
  <c r="AO30" i="5"/>
  <c r="AP30" i="5"/>
  <c r="J13" i="2"/>
  <c r="BX13" i="2" s="1"/>
  <c r="BY13" i="2" s="1"/>
  <c r="BZ13" i="2" s="1"/>
  <c r="AN36" i="5"/>
  <c r="AO36" i="5"/>
  <c r="AP36" i="5"/>
  <c r="BX30" i="2"/>
  <c r="BY30" i="2"/>
  <c r="BZ30" i="2" s="1"/>
  <c r="N56" i="5"/>
  <c r="N55" i="5"/>
  <c r="N51" i="5"/>
  <c r="N49" i="5"/>
  <c r="BV75" i="2"/>
  <c r="N54" i="5"/>
  <c r="BT60" i="2"/>
  <c r="AL15" i="5"/>
  <c r="AM15" i="5"/>
  <c r="AN15" i="5" s="1"/>
  <c r="AO15" i="5" s="1"/>
  <c r="AP15" i="5" s="1"/>
  <c r="BY60" i="2"/>
  <c r="I56" i="5"/>
  <c r="BX60" i="2"/>
  <c r="BZ60" i="2"/>
  <c r="AL24" i="5"/>
  <c r="AM24" i="5" s="1"/>
  <c r="AN24" i="5" s="1"/>
  <c r="AO24" i="5" s="1"/>
  <c r="AP24" i="5" s="1"/>
  <c r="AM20" i="5"/>
  <c r="AN20" i="5"/>
  <c r="AO20" i="5" s="1"/>
  <c r="AP20" i="5" s="1"/>
  <c r="AJ50" i="5"/>
  <c r="I43" i="5"/>
  <c r="I49" i="5"/>
  <c r="I51" i="5"/>
  <c r="S12" i="5" l="1"/>
  <c r="AE60" i="5" s="1"/>
  <c r="V66" i="2"/>
  <c r="AL66" i="2"/>
  <c r="BR66" i="2" s="1"/>
  <c r="BS66" i="2" s="1"/>
  <c r="BU66" i="2" s="1"/>
  <c r="BW66" i="2" s="1"/>
  <c r="V45" i="2"/>
  <c r="BQ33" i="2"/>
  <c r="BS33" i="2" s="1"/>
  <c r="BP33" i="2"/>
  <c r="AM21" i="3"/>
  <c r="BS21" i="3" s="1"/>
  <c r="AM17" i="3"/>
  <c r="BS17" i="3" s="1"/>
  <c r="BP66" i="2"/>
  <c r="BS20" i="1"/>
  <c r="AK18" i="2"/>
  <c r="AM18" i="2" s="1"/>
  <c r="BA18" i="2"/>
  <c r="AJ38" i="2"/>
  <c r="BW41" i="1"/>
  <c r="E11" i="11" s="1"/>
  <c r="AM50" i="3"/>
  <c r="BP50" i="3"/>
  <c r="AM45" i="3"/>
  <c r="AL38" i="2"/>
  <c r="AQ38" i="2" s="1"/>
  <c r="AL22" i="2"/>
  <c r="BR22" i="2" s="1"/>
  <c r="AL30" i="2"/>
  <c r="BR30" i="2" s="1"/>
  <c r="R33" i="2"/>
  <c r="U33" i="2" s="1"/>
  <c r="Z33" i="2" s="1"/>
  <c r="AA33" i="2" s="1"/>
  <c r="AM60" i="2"/>
  <c r="AO60" i="2" s="1"/>
  <c r="X66" i="2"/>
  <c r="X26" i="2"/>
  <c r="AK13" i="2"/>
  <c r="BQ13" i="2" s="1"/>
  <c r="BS13" i="2" s="1"/>
  <c r="AJ18" i="2"/>
  <c r="AL45" i="2"/>
  <c r="AQ45" i="2" s="1"/>
  <c r="V30" i="2"/>
  <c r="X74" i="2"/>
  <c r="AK33" i="2"/>
  <c r="AK24" i="2"/>
  <c r="BS25" i="3"/>
  <c r="AJ13" i="3"/>
  <c r="BW55" i="3"/>
  <c r="E13" i="11" s="1"/>
  <c r="X42" i="2"/>
  <c r="V22" i="2"/>
  <c r="AK42" i="2"/>
  <c r="BQ42" i="2" s="1"/>
  <c r="BS42" i="2" s="1"/>
  <c r="BU42" i="2" s="1"/>
  <c r="BW42" i="2" s="1"/>
  <c r="AK22" i="2"/>
  <c r="BQ22" i="2" s="1"/>
  <c r="AK30" i="2"/>
  <c r="BQ30" i="2" s="1"/>
  <c r="AK39" i="2"/>
  <c r="BS39" i="2" s="1"/>
  <c r="BU39" i="2" s="1"/>
  <c r="BW39" i="2" s="1"/>
  <c r="AK74" i="2"/>
  <c r="BQ74" i="2" s="1"/>
  <c r="BS74" i="2" s="1"/>
  <c r="AJ39" i="2"/>
  <c r="AK35" i="2"/>
  <c r="BQ35" i="2" s="1"/>
  <c r="BS35" i="2" s="1"/>
  <c r="BU35" i="2" s="1"/>
  <c r="AK26" i="2"/>
  <c r="BQ26" i="2" s="1"/>
  <c r="BS26" i="2" s="1"/>
  <c r="AJ45" i="2"/>
  <c r="X39" i="2"/>
  <c r="X24" i="2"/>
  <c r="AJ30" i="2"/>
  <c r="AK45" i="2"/>
  <c r="BQ45" i="2" s="1"/>
  <c r="BS45" i="2" s="1"/>
  <c r="AJ26" i="2"/>
  <c r="AJ22" i="2"/>
  <c r="V38" i="2"/>
  <c r="AK38" i="2"/>
  <c r="BS38" i="2" s="1"/>
  <c r="AT45" i="2" l="1"/>
  <c r="AR45" i="2"/>
  <c r="BS30" i="2"/>
  <c r="BU30" i="2" s="1"/>
  <c r="BW30" i="2" s="1"/>
  <c r="BS22" i="2"/>
  <c r="AM24" i="2"/>
  <c r="BQ24" i="2"/>
  <c r="BS24" i="2" s="1"/>
  <c r="AM66" i="2"/>
  <c r="BQ18" i="2"/>
  <c r="BS18" i="2" s="1"/>
  <c r="C5" i="11"/>
  <c r="BP45" i="2"/>
  <c r="AC33" i="2"/>
  <c r="AM30" i="2"/>
  <c r="AO30" i="2" s="1"/>
  <c r="AM22" i="2"/>
  <c r="BP18" i="2"/>
  <c r="AM39" i="2"/>
  <c r="AO39" i="2" s="1"/>
  <c r="BP39" i="2"/>
  <c r="AM13" i="2"/>
  <c r="BP13" i="2"/>
  <c r="BW13" i="2" s="1"/>
  <c r="AM35" i="2"/>
  <c r="AO35" i="2" s="1"/>
  <c r="BP35" i="2"/>
  <c r="BW35" i="2" s="1"/>
  <c r="AM42" i="2"/>
  <c r="AO42" i="2" s="1"/>
  <c r="BP42" i="2"/>
  <c r="AM38" i="2"/>
  <c r="BP38" i="2"/>
  <c r="AM26" i="2"/>
  <c r="AO26" i="2" s="1"/>
  <c r="BP26" i="2"/>
  <c r="BW26" i="2" s="1"/>
  <c r="AM74" i="2"/>
  <c r="BP74" i="2"/>
  <c r="AR38" i="2"/>
  <c r="AT38" i="2"/>
  <c r="V33" i="2"/>
  <c r="X30" i="2"/>
  <c r="AM45" i="2"/>
  <c r="S33" i="2"/>
  <c r="AD33" i="2"/>
  <c r="AF33" i="2"/>
  <c r="AW45" i="2" l="1"/>
  <c r="AX45" i="2" s="1"/>
  <c r="AU45" i="2"/>
  <c r="AW38" i="2"/>
  <c r="AU38" i="2"/>
  <c r="BW75" i="2"/>
  <c r="E12" i="11" s="1"/>
  <c r="X33" i="2"/>
  <c r="AG33" i="2"/>
  <c r="AI33" i="2"/>
  <c r="I12" i="11" l="1"/>
  <c r="AX38" i="2"/>
  <c r="BC38" i="2"/>
  <c r="AL33" i="2"/>
  <c r="AM33" i="2" s="1"/>
  <c r="AJ33" i="2"/>
  <c r="AM13" i="1"/>
  <c r="BF38" i="2" l="1"/>
  <c r="BD38" i="2"/>
  <c r="BG38" i="2" l="1"/>
  <c r="BI38" i="2"/>
  <c r="BJ3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Ambiental</author>
    <author>Eortiz</author>
  </authors>
  <commentList>
    <comment ref="AJ24" authorId="0" shapeId="0" xr:uid="{00000000-0006-0000-0000-000002000000}">
      <text>
        <r>
          <rPr>
            <b/>
            <sz val="9"/>
            <color rgb="FF000000"/>
            <rFont val="Tahoma"/>
            <family val="2"/>
          </rPr>
          <t>Ambiental: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Ing en este punto tener en cuenta que los datos del 2019 se estan subiendo a la plataforma de cundinamarca mas verde y mas o menos el dato esta saliendo para finales del mes de julio </t>
        </r>
      </text>
    </comment>
    <comment ref="AF27" authorId="1" shapeId="0" xr:uid="{00000000-0006-0000-0000-000003000000}">
      <text>
        <r>
          <rPr>
            <b/>
            <sz val="9"/>
            <color rgb="FF000000"/>
            <rFont val="Tahoma"/>
            <family val="2"/>
          </rPr>
          <t>Eortiz: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lo dejamos general o que incluyan todos los planes del decreto 612??</t>
        </r>
      </text>
    </comment>
    <comment ref="AO35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Eortiz:</t>
        </r>
        <r>
          <rPr>
            <sz val="9"/>
            <color indexed="81"/>
            <rFont val="Tahoma"/>
            <family val="2"/>
          </rPr>
          <t xml:space="preserve">
Quiere decir que al final del cuatrienio aumentamos al 40%?</t>
        </r>
      </text>
    </comment>
    <comment ref="AP35" authorId="1" shapeId="0" xr:uid="{CB03072D-2D3A-964F-929C-5B42AF1EF5DB}">
      <text>
        <r>
          <rPr>
            <b/>
            <sz val="9"/>
            <color indexed="81"/>
            <rFont val="Tahoma"/>
            <family val="2"/>
          </rPr>
          <t>Eortiz:</t>
        </r>
        <r>
          <rPr>
            <sz val="9"/>
            <color indexed="81"/>
            <rFont val="Tahoma"/>
            <family val="2"/>
          </rPr>
          <t xml:space="preserve">
Quiere decir que al final del cuatrienio aumentamos al 40%?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FREDY CORREDOR</author>
  </authors>
  <commentList>
    <comment ref="H42" authorId="0" shapeId="0" xr:uid="{0E694DCF-EE0B-AA4C-B0D0-8BC547D2E200}">
      <text>
        <r>
          <rPr>
            <b/>
            <sz val="10"/>
            <color rgb="FF000000"/>
            <rFont val="Tahoma"/>
            <family val="2"/>
          </rPr>
          <t>FREDY CORREDOR: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No se cuenta con reporte de medicion de huella de carbono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FREDY CORREDOR</author>
  </authors>
  <commentList>
    <comment ref="BT25" authorId="0" shapeId="0" xr:uid="{8DBFDE05-2F2D-7542-B687-38EF2FD46298}">
      <text>
        <r>
          <rPr>
            <b/>
            <sz val="10"/>
            <color rgb="FF000000"/>
            <rFont val="Tahoma"/>
            <family val="2"/>
          </rPr>
          <t>FREDY CORREDOR: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PROGRAMADO PARA EL MES DE DICIEMBRE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FREDY CORREDOR</author>
  </authors>
  <commentList>
    <comment ref="L33" authorId="0" shapeId="0" xr:uid="{AF8AB76C-F480-0C48-9985-8757B5F1A912}">
      <text>
        <r>
          <rPr>
            <b/>
            <sz val="10"/>
            <color rgb="FF000000"/>
            <rFont val="Tahoma"/>
            <family val="2"/>
          </rPr>
          <t>FREDY CORREDOR: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SE REALIZA FILTRO DE PACIENTES DE PROGRAMA DE HTA 2019-2020 SOLO CAPITA, EN 2021 NO HAY CAPITA DE MEDIMAS , LA CUAL SE INCLUIA PARA LOS OTROS AÑOS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Ambiental</author>
    <author>FREDY CORREDOR</author>
  </authors>
  <commentList>
    <comment ref="H29" authorId="0" shapeId="0" xr:uid="{00000000-0006-0000-0300-000001000000}">
      <text>
        <r>
          <rPr>
            <b/>
            <sz val="9"/>
            <color rgb="FF000000"/>
            <rFont val="Tahoma"/>
            <family val="2"/>
          </rPr>
          <t>Ambiental: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Ing en este punto tener en cuenta que los datos del 2019 se estan subiendo a la plataforma de cundinamarca mas verde y mas o menos el dato esta saliendo para finales del mes de julio </t>
        </r>
      </text>
    </comment>
    <comment ref="J29" authorId="0" shapeId="0" xr:uid="{37E96A9B-CDD4-D04F-85DD-E6BC5DF4C583}">
      <text>
        <r>
          <rPr>
            <b/>
            <sz val="9"/>
            <color rgb="FF000000"/>
            <rFont val="Tahoma"/>
            <family val="2"/>
          </rPr>
          <t>Ambiental: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Ing en este punto tener en cuenta que los datos del 2019 se estan subiendo a la plataforma de cundinamarca mas verde y mas o menos el dato esta saliendo para finales del mes de julio </t>
        </r>
      </text>
    </comment>
    <comment ref="BS29" authorId="1" shapeId="0" xr:uid="{B23CF321-E28C-A14C-9FBA-08661AC2D160}">
      <text>
        <r>
          <rPr>
            <b/>
            <sz val="10"/>
            <color rgb="FF000000"/>
            <rFont val="Tahoma"/>
            <family val="2"/>
          </rPr>
          <t>FREDY CORREDOR: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No se cuenta con reporte de medicion de huella de carbono</t>
        </r>
      </text>
    </comment>
    <comment ref="BX29" authorId="0" shapeId="0" xr:uid="{1EEBE23F-604B-0B41-B718-8415C472D448}">
      <text>
        <r>
          <rPr>
            <b/>
            <sz val="9"/>
            <color rgb="FF000000"/>
            <rFont val="Tahoma"/>
            <family val="2"/>
          </rPr>
          <t>Ambiental: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Ing en este punto tener en cuenta que los datos del 2019 se estan subiendo a la plataforma de cundinamarca mas verde y mas o menos el dato esta saliendo para finales del mes de julio </t>
        </r>
      </text>
    </comment>
    <comment ref="BY29" authorId="0" shapeId="0" xr:uid="{E608E328-1C28-D340-BD97-5EDF005F48F1}">
      <text>
        <r>
          <rPr>
            <b/>
            <sz val="9"/>
            <color rgb="FF000000"/>
            <rFont val="Tahoma"/>
            <family val="2"/>
          </rPr>
          <t>Ambiental: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Ing en este punto tener en cuenta que los datos del 2019 se estan subiendo a la plataforma de cundinamarca mas verde y mas o menos el dato esta saliendo para finales del mes de julio </t>
        </r>
      </text>
    </comment>
    <comment ref="BZ29" authorId="0" shapeId="0" xr:uid="{6EFCC70C-8E89-9E42-BA52-CF0877A4B90A}">
      <text>
        <r>
          <rPr>
            <b/>
            <sz val="9"/>
            <color rgb="FF000000"/>
            <rFont val="Tahoma"/>
            <family val="2"/>
          </rPr>
          <t>Ambiental: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Ing en este punto tener en cuenta que los datos del 2019 se estan subiendo a la plataforma de cundinamarca mas verde y mas o menos el dato esta saliendo para finales del mes de julio </t>
        </r>
      </text>
    </comment>
  </commentList>
</comments>
</file>

<file path=xl/sharedStrings.xml><?xml version="1.0" encoding="utf-8"?>
<sst xmlns="http://schemas.openxmlformats.org/spreadsheetml/2006/main" count="2527" uniqueCount="644">
  <si>
    <t>GOBERNACIÓN DE CUNDINAMARCA</t>
  </si>
  <si>
    <t>SECRETARIA DE SALUD</t>
  </si>
  <si>
    <t>PLAN OPERATIVO ANUAL</t>
  </si>
  <si>
    <t>Nombre de la IPS</t>
  </si>
  <si>
    <t>Código de habilitación de la IPS</t>
  </si>
  <si>
    <t>Fecha de Aprobación de la Junta Directiva</t>
  </si>
  <si>
    <t>Nombre del Gerente</t>
  </si>
  <si>
    <t>Línea Estratégica  del Plan Departamental de Desarrollo</t>
  </si>
  <si>
    <t>PROCESO</t>
  </si>
  <si>
    <t>Objetivo Estratégico Institucional</t>
  </si>
  <si>
    <t>Meta de producto anual</t>
  </si>
  <si>
    <t>Indicador de producto</t>
  </si>
  <si>
    <t>Valor esperado Año 1</t>
  </si>
  <si>
    <t>Valor esperado Año 2</t>
  </si>
  <si>
    <t>Actividades</t>
  </si>
  <si>
    <t>III trimestre</t>
  </si>
  <si>
    <t>IV trimestre</t>
  </si>
  <si>
    <t>Recursos</t>
  </si>
  <si>
    <t xml:space="preserve">Responsables Institucionales </t>
  </si>
  <si>
    <t>E mail Responsable</t>
  </si>
  <si>
    <t>Nombre del indicador</t>
  </si>
  <si>
    <t>Descripción de la fórmula</t>
  </si>
  <si>
    <t>Unidad de medida</t>
  </si>
  <si>
    <t>Línea base</t>
  </si>
  <si>
    <t>Valor</t>
  </si>
  <si>
    <t>Año</t>
  </si>
  <si>
    <t>PROCESO: DIRECCIONAMIENTO</t>
  </si>
  <si>
    <t>BIENESTAR
 - Toda una vida contigo- Construyendo futuro</t>
  </si>
  <si>
    <t>% cumplimiento del plan de habilitación</t>
  </si>
  <si>
    <t>Nº de actividades ejecutadas/ Nº total de  actividades programadas *100</t>
  </si>
  <si>
    <t>Porcentaje</t>
  </si>
  <si>
    <t>% de cumplimiento del PAMEC</t>
  </si>
  <si>
    <t>% de cumplimiento del plan</t>
  </si>
  <si>
    <t>Nº de actividades ejecutadas / Nº de  actividades programadas *100</t>
  </si>
  <si>
    <t>Aumentar el promedio de la autoevaluación del Sistema Único de de Acreditación, respecto a la vigencia anterior.</t>
  </si>
  <si>
    <t>Promedio calificación autoevaluación</t>
  </si>
  <si>
    <t>Promedio de calificación de autoevaluación  en la vigencia/promedio de calificación de la autoevaluación de la vigencia anterior</t>
  </si>
  <si>
    <t>Número</t>
  </si>
  <si>
    <t xml:space="preserve">Lograr el cumplimiento de un 90% de las acciones planteadas en el programa de seguridad del paciente para la vigencia </t>
  </si>
  <si>
    <t>Porcentaje implementación programa seguridad paciente.</t>
  </si>
  <si>
    <t>No. Actividades del plan de acción de SP cumplidas/No. De actividades propuestas.</t>
  </si>
  <si>
    <t>Procentaje</t>
  </si>
  <si>
    <t>BIENESTAR
 - Un buen Vivir - Entornos para la Felicidad.</t>
  </si>
  <si>
    <t>ESTRATÉGICOS
MISIONAL 
APOYO ADMINISTRATIVO</t>
  </si>
  <si>
    <t>Ejecutar   el plan de trabajo definido en forma conjunta por las diferentes instituciones prestadoras de servicios de salud públicas que conforman la Región en Salud a la que pertenecen de acuerdo a la Reorganización de la Red de acuerdo con la Hoja de Ruta establecida por la Secretaria de Salud.</t>
  </si>
  <si>
    <t>% de ejecución</t>
  </si>
  <si>
    <t># actividades ejecutadas/# actividades programadas +100</t>
  </si>
  <si>
    <t xml:space="preserve">Implementar el portafolio de servicios de acuerdo con la tipología definida en la Reorganización de la Red teniendo en cuenta el trabajo articulado de la Región en salud y la sostenibilidad financiera de los servicios en el tiempo. </t>
  </si>
  <si>
    <t>% de implementación</t>
  </si>
  <si>
    <t>PROCESO: MISIONALES</t>
  </si>
  <si>
    <t>BIENESTAR
 - Toda una vida contigo - Construyendo Futuro.</t>
  </si>
  <si>
    <t>BIENESTAR
 - Toda una vida contigo - Experiencia y Sabiduria.</t>
  </si>
  <si>
    <t>% de población con tamizaje para diabetes.</t>
  </si>
  <si>
    <t>Número de población nueva de 19 a 69 años con tamizaje para diabetes / Número total de población de 19 a 69 años años a cargo de la ESE * 100.</t>
  </si>
  <si>
    <t xml:space="preserve">% de población canalizada con riesgo de diabetes. </t>
  </si>
  <si>
    <t>Proporción de pacientes diabéticos controlados</t>
  </si>
  <si>
    <t>Número de pacientes con diagnóstico de Diabetes Mellitus con hemoglobina glicosilada menor a 7% en los últimos seis meses / Número total de pacientes con diagnóstico de Diabetes Mellitus en el programa* 100</t>
  </si>
  <si>
    <t>% de población con tamizaje para hipertensión.</t>
  </si>
  <si>
    <t>Número de población nueva mayor de 19 años con tamizaje para HTA / Número total de población de 19 a 69 años a cargo de la ESE * 100.</t>
  </si>
  <si>
    <t xml:space="preserve">% de población canalizada con riesgo de HTA. </t>
  </si>
  <si>
    <t>Proporción de pacientes hipertensos controlados</t>
  </si>
  <si>
    <t>Número de pacientes con diagnóstico de hipertensión con cifras tensionales menor a 140/90 en los últimos seis meses / Número total de pacientes con diagnóstico de hipertensión que pertenecen al programa* 100</t>
  </si>
  <si>
    <t xml:space="preserve"> Porcentaje de mujeres con tamizaje para cáncer de mama.</t>
  </si>
  <si>
    <t>Número de mujeres a las que se les realizó tamizaje de cáncer de mama / Número total de mujeres a cargo de la ESE * 100.</t>
  </si>
  <si>
    <t>Porcentaje de mujeres con tamizaje de cuello uterino.</t>
  </si>
  <si>
    <t>Examenes de antígeno prostático.</t>
  </si>
  <si>
    <t>No. Examenes de antígeno prostático ordenados/Total de hombres mayores de 50 años a cargo de la IPS</t>
  </si>
  <si>
    <t>Proporción de gestantes inscritas al programa de detección temprana de alteraciones del embarazo antes de la semana 12</t>
  </si>
  <si>
    <t xml:space="preserve">No. De pacientes inscritas en el programa de detección temprana de alternaciones en el embarazo antes de la semana 12 / Total de pacientes inscritas en el programa.  </t>
  </si>
  <si>
    <t>BIENESTAR 
- Toda una vida contigo - Construyendo Futuro.</t>
  </si>
  <si>
    <t>Lograr que el 85% de las gestantes inscritas en el programa tengan como minimo 4 controles prenatales  ( mínimo 1 en cada trimestre).</t>
  </si>
  <si>
    <t>Proporción de mujeres con mas de 4 controles prenatales</t>
  </si>
  <si>
    <t xml:space="preserve">No. Gestantes inscritas en el programa que cuentan con 4 o mas controles prenatales antes del parto/ Total de gestantes inscritas en el programa que la fecha probable de parto se entre en la vigencia actual </t>
  </si>
  <si>
    <t xml:space="preserve">Implementar el plan de acción de morbilidad materna extrema </t>
  </si>
  <si>
    <t>% de cumplimiento</t>
  </si>
  <si>
    <t>Número de actividades ejecutadas/Número de actividades propuestas *100</t>
  </si>
  <si>
    <t>GOBERNANZA
 - Gestión Pública Inteligente - Mejores Instituciones más eficiencia.</t>
  </si>
  <si>
    <t>No. De casos de sífilis congénita</t>
  </si>
  <si>
    <t>Número de casos reportados</t>
  </si>
  <si>
    <t>BIENESTAR
- Un buen vivir- Transformando mentes y corazones.</t>
  </si>
  <si>
    <t>Prevalencia lactancia materna</t>
  </si>
  <si>
    <t>Menores de 6 meses con lactancia materna exclusiva/menores de 6 meses valorados *100</t>
  </si>
  <si>
    <t>Disminuir la prevalencia de desnutrición aguda.</t>
  </si>
  <si>
    <t>Prevalencia de desnutrición aguda</t>
  </si>
  <si>
    <t>Menores de 5 años con desnutrición aguda/Menores de 5 años valorados*100 (MANGO)</t>
  </si>
  <si>
    <t>Porcentaje de implementación</t>
  </si>
  <si>
    <t>Numero de actividades realizadas / Numero de actividades programadas * 100</t>
  </si>
  <si>
    <t>Alcanzar  el 95%  de coberturas ùtiles de vacunación con  los biológicos trazadores que hacen parte del esquema PAI</t>
  </si>
  <si>
    <t>Cobertura de vacunación</t>
  </si>
  <si>
    <t>Coberturas de vacunación con BCG, DPT 3 dosis, polio 3 dosis, triple viral &lt; 1 año y triple viral &lt; 5 años.</t>
  </si>
  <si>
    <t>Proporción de reingreso de pacientes menores de 5 años con diagnóstico de IRA.</t>
  </si>
  <si>
    <t>No. De menores de 5 años con reingreso hospitalario por IRA dentro de los 20 días después del primer egreso por IRA en la misma institución / No. De menores de 5 años con al menos un egreso por IRA.</t>
  </si>
  <si>
    <t>BIENESTAR
 - Toda una vida contigo - Jovenes, fuerza y progreso.</t>
  </si>
  <si>
    <t>PROCESO: APOYO</t>
  </si>
  <si>
    <t>SOSTENIBILIDAD - Seguridad Hidrica y Recursos Naturales para la Vida.</t>
  </si>
  <si>
    <t>Aumentar en 5%  el total de residuos reciclables generados en la institución a través de la prestación de servicios.</t>
  </si>
  <si>
    <t>Porcentaje de residuos reciclables</t>
  </si>
  <si>
    <t>Nº Total de residuos reciclables / Total de residuos producidos * 100</t>
  </si>
  <si>
    <t xml:space="preserve">Mantener el consumo del agua por capita anual programado en la  E.S.E. </t>
  </si>
  <si>
    <t xml:space="preserve">M3 de agua consumidos en el periodo </t>
  </si>
  <si>
    <t>m3 de agua consumidos/total de m3 de agua programados según estretegia</t>
  </si>
  <si>
    <t>M3</t>
  </si>
  <si>
    <t>Mantener el consumo de energia anual frente al promedio calculado por año en la  E.S.E.</t>
  </si>
  <si>
    <t>KW consumidos en el periodo</t>
  </si>
  <si>
    <t>KW de energia conumidos/total de KW de energia programados según estretegia hospital verde</t>
  </si>
  <si>
    <t>KW</t>
  </si>
  <si>
    <t>Reducir en 200 lb el uso de papel   en la E.S.E</t>
  </si>
  <si>
    <t>LB consumidos periodo</t>
  </si>
  <si>
    <t>LB de material  consumido/total de LB de material  programados según estretegia hospital verde</t>
  </si>
  <si>
    <t>Lb</t>
  </si>
  <si>
    <t>Cantidad de toneladas de CO2 reducidas anualmente (MEDICIÓN ANUAL)</t>
  </si>
  <si>
    <t>Toneladas</t>
  </si>
  <si>
    <t>GOBERNANZA - Gestión Pública Inteligente - Mejores Instituciones más eficiencia</t>
  </si>
  <si>
    <t>% de recuperación de cartera mayor a 360 días.</t>
  </si>
  <si>
    <t>Valor del recuado de cartera &gt; 360 días/ Total cartera &gt; 360 días * 100</t>
  </si>
  <si>
    <t>GOBERNANZA
 - Gestión Pública Inteligente - Mejores Instituciones más eficiencia</t>
  </si>
  <si>
    <t>% de recuperación</t>
  </si>
  <si>
    <t xml:space="preserve">Valor del recuado de cartera corriente establecida en presupuesto / Total reconocimiento de la vigencia </t>
  </si>
  <si>
    <t>Implementar en 90% el plan de acción de MIPG, acorde a los autodiagnósticos.</t>
  </si>
  <si>
    <t>% cumplimiento del plan de acción</t>
  </si>
  <si>
    <t>Número actividades ejecutadas/Número actividades programadas *100</t>
  </si>
  <si>
    <t>Satisfacción global de los usuarios</t>
  </si>
  <si>
    <t>No de usuarios que respondieron "muy buena" o "buena" a la pregunta ¿cómo calificaría su experiencia global de atención en los servicios de salud de su IPS?/No de usuarios que respondieron la pregunta.</t>
  </si>
  <si>
    <t>Coordinador SIAU.</t>
  </si>
  <si>
    <t>Ejecutar en 100% el plan de mejora de PQRS.</t>
  </si>
  <si>
    <t>Ejecución del plan de PQRS</t>
  </si>
  <si>
    <t>Nº total de  Actividaes ejecutadas / Nº  de actividades propuestas.</t>
  </si>
  <si>
    <t>PROCESO: EVALUACIÓN</t>
  </si>
  <si>
    <t>No de historias clinicas (muestra representativa) de niños menores de 10 años con aplicación estricta a la guia detección temprana de las alteraciones del crecimiento y desarrollo</t>
  </si>
  <si>
    <t>No de historias clinicas (muestra representativa) de niños menores de 10 años con aplicación estricta a la guia detección temprana de las alteraciones del crecimiento y desarrollo/No de Historias clinicas de niños menores a 10 años de la muestra representativa.</t>
  </si>
  <si>
    <t xml:space="preserve"> Líder del Programa de Promoción y Prevención, Subgerente Científico.
Calidad</t>
  </si>
  <si>
    <t>No de historias clinicas  de la muestra representativa con aplicación estricta a la guia HTA.</t>
  </si>
  <si>
    <t>No de historias clinicas (muestra representativa)  con aplicación estricta a la guia HTA / Nº de Historias clinicas de HTA de la muestra representativa.</t>
  </si>
  <si>
    <t>Aumentar la adherencia a las guías de práctica clínica de dengue. (Municipios con altura inferior a 2200 msnm)</t>
  </si>
  <si>
    <t>% de adherencia a GPC</t>
  </si>
  <si>
    <t>No de historias clinicas (muestra representativa)  con aplicación estricta a la guia de DENGUE / Nº de Historias clinicas con diagnóstico de DENGUE  de lla muestra representativa.</t>
  </si>
  <si>
    <t>Cumpir como minimio en el 90%  los planes de mejora institucionales propuestos como resultado de las auditorías internas y externas.</t>
  </si>
  <si>
    <t>% de cumplimiento del plan de mejoramiento.</t>
  </si>
  <si>
    <t>No. Actividades ejecutadas /No. Actividades progtamadas</t>
  </si>
  <si>
    <t>VIVIANA MARCELA CLAVIJO</t>
  </si>
  <si>
    <t>ESE HOSPITAL DE LA VEGA</t>
  </si>
  <si>
    <t>2540203113-01</t>
  </si>
  <si>
    <t>Mantener por encima del 90% el índice de satisfacción de los usuarios de la  ESE Hospital de la Vega</t>
  </si>
  <si>
    <t>100%
28/28</t>
  </si>
  <si>
    <t>51%
3147/6146</t>
  </si>
  <si>
    <t>7,5%
461/6138</t>
  </si>
  <si>
    <t>87%
201/267</t>
  </si>
  <si>
    <t>93%
136/267</t>
  </si>
  <si>
    <t>2 meses 20 dias</t>
  </si>
  <si>
    <t>MACROPROCESO</t>
  </si>
  <si>
    <t>Meta de Resultado</t>
  </si>
  <si>
    <t>INDICADOR DE RESULTADO</t>
  </si>
  <si>
    <t>Valor esperado Año 3</t>
  </si>
  <si>
    <t>Valor esperado Año 4</t>
  </si>
  <si>
    <t>DIRECCIONAMIENTO</t>
  </si>
  <si>
    <t>Indice de desempeño Institucional</t>
  </si>
  <si>
    <t xml:space="preserve">Calificación Componentes implementados/ Tortal de componentes a implementar. </t>
  </si>
  <si>
    <t>Puntaje</t>
  </si>
  <si>
    <t>APOYO</t>
  </si>
  <si>
    <t>MISIONAL</t>
  </si>
  <si>
    <t xml:space="preserve">Casos de mortalidad por enfermedades hipertensivas </t>
  </si>
  <si>
    <t>No. De casos</t>
  </si>
  <si>
    <t>Casos de mortalidad por canceres prevalentes</t>
  </si>
  <si>
    <t>Casos de lesiones auto infligidas intencionalmente</t>
  </si>
  <si>
    <t>Proporción de bajo peso al nacer</t>
  </si>
  <si>
    <t>No de nacidos vivos con peso menor a 2500 gr al nacer/No. Total de nacidos vivos.</t>
  </si>
  <si>
    <t>Prevalencia de desnutrición aguda en menores de 5 años</t>
  </si>
  <si>
    <t>EVALUACIÓN</t>
  </si>
  <si>
    <t>No de casos de mortalidad por dengue</t>
  </si>
  <si>
    <t>No. de casos</t>
  </si>
  <si>
    <t>Reducir los casos la incidencia de Sífilis Congénita.</t>
  </si>
  <si>
    <t xml:space="preserve">Realizar seguimiento a los casos de salud mental reportados (diferentes tipologias de violencia, consumo de sustancias psicoactivas, conducta suicida, trastornos mentales)  identificados. </t>
  </si>
  <si>
    <t>Reducir la proporción de reingreso hospitalario por IRA, en menores de 5 años, durante el periodo.</t>
  </si>
  <si>
    <t>Aumentar en 10% el tamizaje para diabetes de la población mayor de 19 a 69 años con  sitio de atención ESE Hospital de la Vega</t>
  </si>
  <si>
    <t>Mantener  la adherencia a las guías de práctica clínica de crecimiento y desarrollo en niños de 0 a 10 años.</t>
  </si>
  <si>
    <t>Mantener  la adherencia a las guías de práctica clínica de hipertensión.</t>
  </si>
  <si>
    <t>614/6138
10%</t>
  </si>
  <si>
    <t>10%
614/6146</t>
  </si>
  <si>
    <t>Mantener en 0 x 100 000 NV la razón de mortalidad materna</t>
  </si>
  <si>
    <t>Razón de Mortalidad materna  a 42 días (por 100.000 NV).</t>
  </si>
  <si>
    <t>Total de mujeres fallecidas estando en embarazo o durante los 42 días después de terminado su estado por causas asociadas al mismo / Total de Nacidos Vivos.</t>
  </si>
  <si>
    <t>Tasa mortalidad en la niñez (menores de 5 años)</t>
  </si>
  <si>
    <t>Total defunciones de menores de 5 años /  Total nacidos vivos</t>
  </si>
  <si>
    <t xml:space="preserve">Porcentaje de adolescentes alguna vez madres o actualmente embarazadas entre los 10 y 19 años.
(población objeto 1834) </t>
  </si>
  <si>
    <t>Total de adolescentes alguna vez madres o actualmente embarazadas entre los 10 y 19 años en el periodo / Total de la población de adolescentes entre 10 y 19 años.</t>
  </si>
  <si>
    <t>Mantener en 0  x 100.000 nacidos vivos, la tasa de mortalidad en la niñez de la población menor de 5 años atendida  en la ESE Hospital de la vega</t>
  </si>
  <si>
    <t xml:space="preserve">Ejecutar como minimo en el 90% el  programa de auditoría para el mejoramiento de la calidad. </t>
  </si>
  <si>
    <t xml:space="preserve">Disminuir en 2 los casos de  mortalidad por enfermedades  hipertensivas según linea base de la vigencia anterior </t>
  </si>
  <si>
    <t>Reducir en 2  los casos de mortalidad por canceres prevalentes según lnea base de la vigencia anterior</t>
  </si>
  <si>
    <t>Reducir  anualmente en 4  los casos de lesiones auto infligidas intencionalmente según linea base de la vigencia anterior</t>
  </si>
  <si>
    <t>Mantener en 0  la proporción de bajo peso al nacer.</t>
  </si>
  <si>
    <t>Mantener en 0  los Casos de mortalidad por dengue en el área de influencia.</t>
  </si>
  <si>
    <t>Fomentar los servicios de salud directa o indirectamente, eficientes y efectivos que cumplan con las normas de calidad establecidas, de acuerdo con la reglamentación que se expida para tal propósito.</t>
  </si>
  <si>
    <t>Asociarse con terceros, públicos o privados, con el fin de garantizar el cumplimiento de la misión social de la Empresa.</t>
  </si>
  <si>
    <t>Prestar directa o indirectamente los servicios de salud que la población requiera y que la Empresa pueda ofrecer de acuerdo con su desarrollo y recursos disponibles.</t>
  </si>
  <si>
    <t>Garantizar mediante un manejo gerencial adecuado, la rentabilidad social y financiera de la Empresa.</t>
  </si>
  <si>
    <t>Desarrollar la estructura y capacidad operativa de la Empresa mediante la aplicación de principios y técnicas gerenciales que aseguren su supervivencia, crecimiento, calidad de sus servicios, capacidad de competir en el mercado y rentabilidad social y financiera</t>
  </si>
  <si>
    <t>Garantizar los mecanismos de la participación ciudadana y comunitaria establecidos por la ley y los reglamentos</t>
  </si>
  <si>
    <t>Fomentar los servicios de salud directa o indirectamente, eficientes y efectivos que cumplan con las normas de calidad establecidas, de acuerdo con la reglamentación que se expida para tal propósito</t>
  </si>
  <si>
    <t>ND</t>
  </si>
  <si>
    <t>1. Realizar seguimiento por APS y PIC a los pacientes atendidos por primera vez con criterios para de seguimiento de   IRA con respecto a las recomendaciones dadas por el medico.</t>
  </si>
  <si>
    <t>1. Implementar resulución 3280 ruta de Mantenimiento y Promoción de la salud atencions por ciclo vital.</t>
  </si>
  <si>
    <t>Mantener por debajo de 0,04% el porcentaje de los adolescentes alguna vez madres o actualmente embarazadas entre los 10 y 19 años, del  los municipios de la vega.</t>
  </si>
  <si>
    <t>0,04%
3/750</t>
  </si>
  <si>
    <t>Disminuir a 0,3% la prevalencia de desnutrición aguda en menores de 5 año</t>
  </si>
  <si>
    <t>Medición Huella de Carbono</t>
  </si>
  <si>
    <t xml:space="preserve">Disminuir  la medición de la huella de carbono del hospital con la prestación de servicios </t>
  </si>
  <si>
    <t xml:space="preserve">Calificación Componentes implementados/ Total de componentes a implementar. </t>
  </si>
  <si>
    <t>Gestor Administrativo y Financiero, Gestor Cientìfico.
Calidad.</t>
  </si>
  <si>
    <t>Gestor Científico</t>
  </si>
  <si>
    <t>Gestor Administrativo y Financiero, Gestor Cientìfico.
Calidad.
Planeación</t>
  </si>
  <si>
    <t>Gestor Administrativo y Financiero, Gestión Ambiental.</t>
  </si>
  <si>
    <t>Gestor Administrativo y Financiero, Gestión Ambiental.
Cartera</t>
  </si>
  <si>
    <t>Gestor Administrativo y Financiero, 
Cartera</t>
  </si>
  <si>
    <t>Gestor Administrativo y Financiero, Gestor Cientìfico.
Cartera</t>
  </si>
  <si>
    <t>Gestor Administrativo y Financiero, Gestor Cientìfico.
Planeacion</t>
  </si>
  <si>
    <t>Gestor Científica 
Odontólogo</t>
  </si>
  <si>
    <t xml:space="preserve"> Gestor Científica  Profesionales Médicos Enfermera Profesional  Consulta Externa</t>
  </si>
  <si>
    <t>Gestor Científica  Profesionales Médicos Enfermera Profesional  Consulta Externa</t>
  </si>
  <si>
    <t xml:space="preserve"> Líder del Programa de Promoción y Prevención, Gestor Científico.
Calidad</t>
  </si>
  <si>
    <t>Gerencia Administrativo y Financiero, Subgerente Cientìfico.
Calidad.
Planeación.</t>
  </si>
  <si>
    <t>Valor esperado año 4</t>
  </si>
  <si>
    <t xml:space="preserve">2. Diseñar planes de mejoramiento continuo. </t>
  </si>
  <si>
    <t>3. Ejecutar y Realizar seguimiento a los planes.</t>
  </si>
  <si>
    <t xml:space="preserve">1. Realizar el diagnóstico de habilitación basado en la resolución 3100 de 2019. </t>
  </si>
  <si>
    <t xml:space="preserve">2. Definir acciones de mejoramiento para cada oportunidad de mejora.
</t>
  </si>
  <si>
    <t xml:space="preserve">3. Establecer cronogramas y tiempos para cumplir cada acción de mejoramiento.
</t>
  </si>
  <si>
    <t>4. Realizar seguimiento al cumplimiento de las actividad planteadas.</t>
  </si>
  <si>
    <t>1. Priorizar las oportunidades de mejora.</t>
  </si>
  <si>
    <t>5. Implementar acciones correctivas a las desviaciones encontradas.</t>
  </si>
  <si>
    <t>1. Consolidar la información de los indicadores definidos de acuerdo al periodo.</t>
  </si>
  <si>
    <t>2. Realizar análisis de los resultados.</t>
  </si>
  <si>
    <t>3. Reportar los indicadores en los tiempos establecidos de acuerdo al periodo.</t>
  </si>
  <si>
    <t>4. Realizar análisis MOCA de los indicadres.</t>
  </si>
  <si>
    <t>3. Calificar cuantitativamente cada estándar teniendo en cuenta la hoja radar.</t>
  </si>
  <si>
    <t>2. Evaluar fortalezas y oportunidades de mejora.</t>
  </si>
  <si>
    <t>1. Planear el proceso para la autoevaluación definiendo los grupos y participantes de la actividad.</t>
  </si>
  <si>
    <t>4. Realizar seguimeinto al Plan de Accion de Seguridad del Paciente</t>
  </si>
  <si>
    <t>2. Realizar diagnostico del programa de seguridad del paciente y socializar con comité de seguridad del paciente</t>
  </si>
  <si>
    <t>3. Formular y aprobar plan de accion de seguridad del paciente</t>
  </si>
  <si>
    <t>4. Controlar la placa  de los pacientes menores de 11 años  de responsabilidad de la E.S.E. que asisten al servicio de odontología y que terminaron tratamiento o se encuentran sanos.</t>
  </si>
  <si>
    <t>3. Aplicar flúor al 100% de los niños menores de 11 años de la población de responsabilidad de la E.S.E. que asisten al servicio de odontología y que terminaron tratamiento o se encuentran sanos.</t>
  </si>
  <si>
    <t xml:space="preserve">4 Seguimiento mensual a las metas establecidas en el momento que se realiza la entrega de actividades. </t>
  </si>
  <si>
    <t>1. Búsqueda de pacientes entre 19 y 69  años responsabilidad de la E.S.E.  con Factores de Riesgo para hipertensión o diabetes  a través de las visitas de caracterización de las GEBIS o la Consulta Externa; realizando aplicación del Test de Findrisk y canalización de  los pacientes identificados con riesgo de DIABETES.</t>
  </si>
  <si>
    <t>2. Implementación de la ruta de promocíon y mantenimiento de la salud resolición 3280 del 2018 a travez de un taller con medicos de consulta externa del hospital.</t>
  </si>
  <si>
    <t>3. Establecer metas con los medicos, GEBIS y Profesionales que realizar consulta Medica.</t>
  </si>
  <si>
    <t>2. UnTaller de aplicación y interpretación del tes de Findrisk a medicos y GEBIS.</t>
  </si>
  <si>
    <t>1. Búsqueda de pacientes entre 19 y 69  años responsabilidad de la E.S.E.  con Factores de Riesgo para hipertensión o diabetes  a través de las visitas de caracterización de las GEBIS, consulta extramural, o la Consulta Externa; realizando toma de tensión Arterial y aplicación del Test de Findrisk y canalización de  los pacientes identificados con riesgo de DIABETES.</t>
  </si>
  <si>
    <t xml:space="preserve">2.Un Taller de implementación de la Ruta de promoción y mantenimiento de la salud </t>
  </si>
  <si>
    <t>1. Realizar seguimiento a las cifras de hemoglobina glicosilada controladas de los usuarios responsabilidad de la ESE</t>
  </si>
  <si>
    <t xml:space="preserve">4. Seguimiento a las metas en la entrega mensual de productos.  </t>
  </si>
  <si>
    <t>1. Búsqueda de pacientes entre 19 y 69  años responsabilidad de la E.S.E.  con Factores de Riesgo para hipertensión o diabetes  a través de las visitas de caracterización de las GEBIS o la Consulta Externa; realizando toma de tensión Arterial y aplicación del Test de Findrisk y canalización de  los pacientes identificados con TA mayor a 140/90 y/o puntaje de test de Findrisk mayor a 12 para Detección Temprana de Hipertensión arterial.</t>
  </si>
  <si>
    <t>2. Un Taller de implementación de la Ruta de promoción y mantenimiento de la salud.</t>
  </si>
  <si>
    <t>3. Entregar metas por colaborador de consulta externa y atención extramural de toma de tensión arterial</t>
  </si>
  <si>
    <t xml:space="preserve">3. Seguimiento a las metas en la entrega mensual de productos.   </t>
  </si>
  <si>
    <t xml:space="preserve">1. Búsqueda de pacientes entre 19 y 69  años responsabilidad de la E.S.E.  con Factores de Riesgo para hipertensión o diabetes  a través de las visitas de caracterización de las GEBIS o la Consulta Externa; realizando toma de tensión Arterial y aplicación del Test de Findrisk y canalización de  los pacientes identificados con TA mayor a 140/90 y/o puntaje de test de Findrisk mayor a 12 para Detección Temprana de Hipertensión arterial. (449 pacientes) </t>
  </si>
  <si>
    <t xml:space="preserve">2. Brindar mediante un taller trimestral educación sobre hábitos de vida saludable a los pacientes diagnosticados con hipertensión. </t>
  </si>
  <si>
    <t xml:space="preserve">1.Seguimiento a pacientes con cifras T/A por encima de 140/90 </t>
  </si>
  <si>
    <t>3.Favorecer el acceso a la toma de citologia a travez de jornadas de toma de citologuia una trimestral.</t>
  </si>
  <si>
    <t xml:space="preserve">1. Realizar demanda inducida continua  en los servicios de la institución y extramuralmente  al 10% de  las mujeres entre 25 y 69 años responsabilidad de la E.S.E. para que se practiquen la  citología. (87 pacientes)                                                                                                                                                                                                             </t>
  </si>
  <si>
    <t>2. Realizar seguimiento a la demanda inducida.</t>
  </si>
  <si>
    <t>3. Implementar resolución 3280 del 2018 a travez de la introducción de nuevos kups en la historia clinica y taller con los medicos de consulta externa.</t>
  </si>
  <si>
    <t>1. Realizar demanda inducida a hombres mayores de 50 años para tamizaje de cancer de prostata.</t>
  </si>
  <si>
    <t>2. Aplicar tamizaje de cance de prostata a hombres mayores de 50 años.</t>
  </si>
  <si>
    <t xml:space="preserve">3. Llamar y asignar cita de control prenatal. </t>
  </si>
  <si>
    <t xml:space="preserve">2. Evaluar y verificar continuamente el numero de controles prenatales al 100% de las gestantes inscritas en el programa </t>
  </si>
  <si>
    <t xml:space="preserve">1. Garantizar la atención oportuna de las Gestantes </t>
  </si>
  <si>
    <t>3. Socializar  guías y normas de atención (según la normatividad vigente) para la atención integral requerida por la gestante y su hijo</t>
  </si>
  <si>
    <t xml:space="preserve">2. Notificar de manera inmediata de los casos de morbilidad materna extrema </t>
  </si>
  <si>
    <t>1. Identificar de forma inmediata los casos que cumplan con la definición de caso de morbilidad materna extrema</t>
  </si>
  <si>
    <t>3. Realizar seguimiento a la serogolgia realizada en los controles de las gestantes.</t>
  </si>
  <si>
    <t>2. Reportar oportunamente por parte del laboratorio para realizar el seguimiento y tratamiento a la gestante.</t>
  </si>
  <si>
    <t xml:space="preserve">3. Realizar seguimiento a sistema de información MANGO.  </t>
  </si>
  <si>
    <t>2. Implementar resolución 3280 ruta de Promoción y Mantenimiento de la salud</t>
  </si>
  <si>
    <t>1.Activar estrategia IAMI en la institución.</t>
  </si>
  <si>
    <t>2. Identificar cual que casos corresponden a la población responsable del hospital y realizar seguimiento por psicologuia.</t>
  </si>
  <si>
    <t>1. Identificar los casos por SIVIGILA .</t>
  </si>
  <si>
    <t>3. Implementar el Lineamiento para el manejo integrado de la desnutrición aguda aplicado al alcance de la ESE Hospital de la Vega</t>
  </si>
  <si>
    <t>2. Realizar identificación y canalización de menores de 10 años con alteraciones en el crecimiento en los servicios intramurales</t>
  </si>
  <si>
    <t>1. Realizar identificación y canalización de menores de 10 años con alteraciones en el crecimiento desde APS y PIC</t>
  </si>
  <si>
    <t xml:space="preserve">1. Realizar semestralmente seguimiento a la estrategia IAMI.
</t>
  </si>
  <si>
    <t xml:space="preserve">5. Realizar nueva autoevaluación IAMI.  </t>
  </si>
  <si>
    <t>4. Realizar seguimiento a PM formulado.</t>
  </si>
  <si>
    <t>3. Ejecutar acciones de mejoramiento planteadas.</t>
  </si>
  <si>
    <t>2. Formular Plan de mejoramiento derivado de la autoevaluación IAMI.</t>
  </si>
  <si>
    <t xml:space="preserve">1. Participar en las jornadas de vacunación Municipal, Departamental y Nacional. </t>
  </si>
  <si>
    <t>2. Mantener  y atender la demanda inducida por promotoras de salud.</t>
  </si>
  <si>
    <t xml:space="preserve">3. Determinar o definir la estrategia de reducción y compensación de la huella de carbono con especies vivas (con base a  los resultados del índice de dióxido de carbo generado en la E.S.E según la  plataforma Cundinamarca mas verde) 
</t>
  </si>
  <si>
    <t>4. Realizar de manera anual informe de monitoreo de la estrategia hospital verde.</t>
  </si>
  <si>
    <t>2. Sensibilización al cliente externo en las tres líneas de acción de la estrategias hospital verde.</t>
  </si>
  <si>
    <t>1. Sensibilización al cliente interno en las tres líneas de acción de la estrategias hospital verde.</t>
  </si>
  <si>
    <t xml:space="preserve">3. 	Ejecutar en un 100% el plan de accion definido en la linea  de ahorro del agua según estrategia de hospital verde 
</t>
  </si>
  <si>
    <t>4. 	Realizar seguimiento mensual al consumo de agua en la ESE garantizando el control de la reducción</t>
  </si>
  <si>
    <t>4. 	Realizar seguimiento mensual al consumo de energia en la sede principal garantizando el control de la reducción</t>
  </si>
  <si>
    <t xml:space="preserve">3. 	Ejecutar en un 100% el plan de accion definido en la linea  de ahorro del energia según estrategia de hospital verde </t>
  </si>
  <si>
    <t>4. 	Realizar seguimiento mensual al consumo de papel en la sede principal garantizando el control de la reducción</t>
  </si>
  <si>
    <t xml:space="preserve">3. 	Ejecutar en un 100% el plan de accion definido en la linea  de ahorro del papel según estrategia de hospital verde 
</t>
  </si>
  <si>
    <t xml:space="preserve">4. Realizar de manera anual informe de monitoreo de la estrategia hospital verde. </t>
  </si>
  <si>
    <t xml:space="preserve">1. Depuracion y clasificación de la cartera por edades y entidad.
</t>
  </si>
  <si>
    <t>5. Iniciar proceso de depuración de a cartera.
Realizar conciliaciones ante las ERP.</t>
  </si>
  <si>
    <t>2. Establecer mecanismos de cobro prejuridico de la cartera entre 180 y 360 días.</t>
  </si>
  <si>
    <t>3. Establecer el cobro jurídico de la cartera mayor a 360 días.</t>
  </si>
  <si>
    <t>4. Realizar saneamiento contable de la cartera de difícil cobro</t>
  </si>
  <si>
    <t>4. Establecer mecanismos de cobro persuasivo de la cartera menor a 180 días.</t>
  </si>
  <si>
    <t>2. Implementar proceso de cobro de cartera para la ESE Hospital de la Vega</t>
  </si>
  <si>
    <t>3. Implementar el proceso de soporte, respuesta y conciliación de las glosas derivadas de la facturación del periodo.</t>
  </si>
  <si>
    <t>1. Depuracion y clasificación de la cartera por edades y entidad.</t>
  </si>
  <si>
    <t xml:space="preserve">1. Realizar eautodiagnósticos por cada componente del MIPG.
</t>
  </si>
  <si>
    <t xml:space="preserve">2. Diseñar planes deacción conbforme a los lineamientos de MIPG. 
</t>
  </si>
  <si>
    <t>3. Ejecutar y Realizar seguimiento a los planes de acción.</t>
  </si>
  <si>
    <t>5. Realizar seguimiento al plan de acción.</t>
  </si>
  <si>
    <t>4. Diseñar plan de acción para la implementación de estrategias.</t>
  </si>
  <si>
    <t>3. Actualizar el Programa de Humanización.</t>
  </si>
  <si>
    <t>2. Tabular, analizar las encuestas aplicadas  y definir acciones de mejoramiento en el caso que sea necesario.</t>
  </si>
  <si>
    <t xml:space="preserve">1. Diseñar  una herramienta que permita medir la satisfacción de los usuarios  de acuerdo a los lineamientos de la resolución 256 de 2015. </t>
  </si>
  <si>
    <t xml:space="preserve">2. Trámitar, consolidar, análisar, el 100% de las manifestaciones 
</t>
  </si>
  <si>
    <t>5. Realizar seguimiento al cumplimiento de las acciones de mejora definidas.</t>
  </si>
  <si>
    <t>3. Definir planes de mejoramiento PQR.</t>
  </si>
  <si>
    <t>4. Socializar el 100% de las manifestaciones del cliente externo a los responsables definidos de acuerdo a la clasificación de la PQRS.</t>
  </si>
  <si>
    <t>1. Garantizar  la recepción</t>
  </si>
  <si>
    <t>5. Definir plan de mejoramiento.</t>
  </si>
  <si>
    <t>4. Realizar informe de auditoria HC</t>
  </si>
  <si>
    <t xml:space="preserve">3. Aplicación de auditoria a HC verificando la aderencia a la guia de crecimeinto y desarrollo </t>
  </si>
  <si>
    <t>2.. Calculo y selección de muestra de historias clinicas a ser auditadas por trimestre</t>
  </si>
  <si>
    <t>1. Definir plan de implementación de GPC y realizar socializaciones al personal asistencial.</t>
  </si>
  <si>
    <t>3. Aplicación de auditoria a HC verificando la aderencia a la guia de Dengue.</t>
  </si>
  <si>
    <t>1. Realizar las auditorías programadas por la Oficina de Control Interno.</t>
  </si>
  <si>
    <t>2. Hacer seguimiento a la ejecución de los planes de mejora propuestos.</t>
  </si>
  <si>
    <t>Peso % de la actividad frente a la meta</t>
  </si>
  <si>
    <t xml:space="preserve">Peso % de la actividad frente a la meta
</t>
  </si>
  <si>
    <t>3. Seguimiento a pacientes que se realizo demanda para mamografia</t>
  </si>
  <si>
    <t>2. Implementar resolución 3280 del 2018,incluir kups en el sistema de historia clinica.</t>
  </si>
  <si>
    <t>1. Realizar demanda inducida a mujeres entre 50 y 69 años de edad para tamizaje de cancer de mama.</t>
  </si>
  <si>
    <t>Fomentar los servicios de salud directa o indirectamente, eficientes y efectivos que cumplan con las normas de calidad establecidas, de acuerdo con la reglamentación que se expida para tal propósitoel periodo.</t>
  </si>
  <si>
    <t>SOGC</t>
  </si>
  <si>
    <t>RECURSOS MATERIALES</t>
  </si>
  <si>
    <t>RECURSOS FINANCIEROS</t>
  </si>
  <si>
    <t>DIRECCIONAMIENTO
PROCESOS DE APOYO
MISIONAL</t>
  </si>
  <si>
    <t>SIAU</t>
  </si>
  <si>
    <t>PYD</t>
  </si>
  <si>
    <t>CONSULTA EXTERNA</t>
  </si>
  <si>
    <t>CONSULTA EXTERNA
URGENCIAS</t>
  </si>
  <si>
    <t>CONSULTA EXTERNA
PYD</t>
  </si>
  <si>
    <t>URGENCIAS
INTERNACIÓN</t>
  </si>
  <si>
    <t>CONSULTA EXTERNA
INTERNACIÓN
URGENCIAS</t>
  </si>
  <si>
    <t>CONSULTA EXTERNA
APOYO DIAGNÓSTICO</t>
  </si>
  <si>
    <t>Valor esperado año 1</t>
  </si>
  <si>
    <t>Valor esperado año 2</t>
  </si>
  <si>
    <t>Valor esperado año 3</t>
  </si>
  <si>
    <t>Peso porcentual de la meta</t>
  </si>
  <si>
    <t>Mantener en 1 x 1000 la tasa de mortalidad por enfermedades hipertensivas de la población a cargo de la ESE</t>
  </si>
  <si>
    <t>Tasa mortalidad por enfermedades hipertensivas de la población a cargo de la ESE</t>
  </si>
  <si>
    <t>Total defunciones  por enfermedades hipertensivas de la población a cargo de la ESE/  Total  Población a cargo de la ESE</t>
  </si>
  <si>
    <t>1x1000</t>
  </si>
  <si>
    <t>Valor esperado año 5</t>
  </si>
  <si>
    <t>Valor esperado Año 5</t>
  </si>
  <si>
    <t>Aumentar en 4 puntos el índice de desempeño institucional.</t>
  </si>
  <si>
    <t>Nº de servicios aperturados/ Nº de servicios proyectados en el periodo.</t>
  </si>
  <si>
    <t>14%
352/2516</t>
  </si>
  <si>
    <t>5%
21/1077</t>
  </si>
  <si>
    <t>11%
145/1315</t>
  </si>
  <si>
    <t>28,62%
310/1083</t>
  </si>
  <si>
    <t>Aumentar en 4  puntos el índice de desempeño institucional.</t>
  </si>
  <si>
    <t>06 de agosto de 2020</t>
  </si>
  <si>
    <t xml:space="preserve">Realacion del numero de acciones de mejora ejecutadas derivadas de las auditorias realizadas / Numero de acciones de mejoramiento programadas para la vigencia derivadas de los planes de mejora del componente de auditoria registrados en el PAMEC. </t>
  </si>
  <si>
    <t>Implementar en 100% el Plan de Mejoramiento del monitoreo de la Calidad- MOCA de la ESE, con base en los indicadores de la Resolución 256 de 2016, estableciendo un tablero de control de calidad.</t>
  </si>
  <si>
    <t>Lograr el cumplimiento de un 90% de las acciones planteadas en el programa de seguridad del paciente para la vigencia</t>
  </si>
  <si>
    <t>JULIO</t>
  </si>
  <si>
    <t>AGOSTO</t>
  </si>
  <si>
    <t>SEPTIEMBRE</t>
  </si>
  <si>
    <t>III TRIMESTRE</t>
  </si>
  <si>
    <t>OCTUBRE</t>
  </si>
  <si>
    <t>NOVIEMBRE</t>
  </si>
  <si>
    <t>DICIEMBRE</t>
  </si>
  <si>
    <t>IV TRIMESTRE</t>
  </si>
  <si>
    <t>II SEMESTRE</t>
  </si>
  <si>
    <t>NUMERADOR</t>
  </si>
  <si>
    <t>DENOMINADOR</t>
  </si>
  <si>
    <t>TOTAL</t>
  </si>
  <si>
    <t xml:space="preserve">Mantener la prevalencia de lactancia materna exclusiva en menores de seis meses.
</t>
  </si>
  <si>
    <t xml:space="preserve">1. En la atención de de ruta de maternidad se ordena la prueba de treponema Palidum  para detección de sifilis gestacional. </t>
  </si>
  <si>
    <r>
      <t>1. Comité de seguridad del paciente activo y definir lider del programa de seguridad del paciente</t>
    </r>
    <r>
      <rPr>
        <sz val="12"/>
        <color rgb="FFFF0000"/>
        <rFont val="Arial Narrow"/>
        <family val="2"/>
      </rPr>
      <t xml:space="preserve"> </t>
    </r>
    <r>
      <rPr>
        <sz val="12"/>
        <color theme="1"/>
        <rFont val="Arial Narrow"/>
        <family val="2"/>
      </rPr>
      <t>(Cumplir lineamientos COVID 19)</t>
    </r>
  </si>
  <si>
    <t>Mantener el 85% de  la canalización efectiva  de la gestante que demanden servicios en la ESE en el programa de detección de las alteraciones del embarazo antes de la semana 12 de gestación.</t>
  </si>
  <si>
    <t>ANUAL</t>
  </si>
  <si>
    <t>Valor ejecutado Año 2020</t>
  </si>
  <si>
    <t>Resultado ponderado</t>
  </si>
  <si>
    <t>100%
44/44</t>
  </si>
  <si>
    <t>100%
12/12</t>
  </si>
  <si>
    <t>100%
13/13</t>
  </si>
  <si>
    <t>100%
18/18</t>
  </si>
  <si>
    <t>83%
19/23</t>
  </si>
  <si>
    <t>ENERO</t>
  </si>
  <si>
    <t>FEBRERO</t>
  </si>
  <si>
    <t>MARZO</t>
  </si>
  <si>
    <t>I TRIMESTRE</t>
  </si>
  <si>
    <t>ABRIL</t>
  </si>
  <si>
    <t>MAYO</t>
  </si>
  <si>
    <t>JUNIO</t>
  </si>
  <si>
    <t>II TRIMESTRE</t>
  </si>
  <si>
    <t>I trimestre</t>
  </si>
  <si>
    <t>II trimestre</t>
  </si>
  <si>
    <t>NA</t>
  </si>
  <si>
    <t>8,2%
302/3670</t>
  </si>
  <si>
    <t>8%
3/36</t>
  </si>
  <si>
    <t>23%
863/3760</t>
  </si>
  <si>
    <t>8,1%
89/1098</t>
  </si>
  <si>
    <t>18%
118/657</t>
  </si>
  <si>
    <t>16%
303/1844</t>
  </si>
  <si>
    <t>19%
230/1229</t>
  </si>
  <si>
    <t>65%
24/37</t>
  </si>
  <si>
    <t>71%
36/51</t>
  </si>
  <si>
    <t>100%
10/10</t>
  </si>
  <si>
    <t>86%
37/43</t>
  </si>
  <si>
    <t>1,6%
4/247</t>
  </si>
  <si>
    <t>72%
120/166</t>
  </si>
  <si>
    <t>1. Identificar y  notificar las gestantes  que consulten e cualquiera de los servicios en la ESE Hospital de la vega a al servicio de promoción y prevención  y generar la demanda inducida y efectiva para los controles prenatales.</t>
  </si>
  <si>
    <t>2. Articular con el laboratorio las pruebas positivas para gestación sean informadas al programa de PYD.</t>
  </si>
  <si>
    <t>95%
999/1054</t>
  </si>
  <si>
    <t xml:space="preserve">1. 	Documentar la Estrategia de Hospital verde linea de accion ahorro de agua  para la vigencia 2021
</t>
  </si>
  <si>
    <t xml:space="preserve">2. 	Socializar las lineas de intervencion de la estrategia  Hospital verde con el 100% de los funcionarios de la E.S.E. linea ahorro de agua  para la vigencia 2021
</t>
  </si>
  <si>
    <t>1. 	Documentar la Estrategia de Hospital verde linea de accion ahorro de energia  para la vigencia 2021</t>
  </si>
  <si>
    <t>2. 	Socializar las lineas de intervencion de la estrategia  Hospital verde con el 100% de los funcionarios de la E.S.E. linea ahorro de energia para la vigencia 2021</t>
  </si>
  <si>
    <t xml:space="preserve">1. 	Documentar la Estrategia de Hospital verde linea de accion ahorro de papel  para la vigencia 2021
</t>
  </si>
  <si>
    <t>2. 	Socializar las lineas de intervencion de la estrategia  Hospital verde con el 100% de los funcionarios de la E.S.E. linea ahorro de papel para la vigencia 2021</t>
  </si>
  <si>
    <t>1. Realizar estudio de oferta demanda para determinar la oferta de servicios conforme al aseguramiento del área de influencia y las sedes adscritas a la Red Salud.</t>
  </si>
  <si>
    <t>2. Establecer etapas en la implementación de la oferta de servicios.</t>
  </si>
  <si>
    <t>3. Establecer parametros jurídicos, financieros y administrativos para la organización de la Red Salud.</t>
  </si>
  <si>
    <t>4. Implementar la Hoja de Ruta establecida.</t>
  </si>
  <si>
    <t>1. Definir el portafolio de servicios de la ESE conforme a la tipología establecida en la Red de Prestadores de Servicios de Salud.</t>
  </si>
  <si>
    <t>2. Comparar la oferta de servicios actual con la establecida en cada tipología.</t>
  </si>
  <si>
    <t>3. Definir etapas para la apertura de servicios conforme a los estudios de oferta demanda.</t>
  </si>
  <si>
    <t>Mantener controlados al 8% de los pacientes diagnosticados con diabetes mellitus.</t>
  </si>
  <si>
    <t>Mantener en 23%  el tamizaje para hipertensión de la población mayor de 19 a 69  años con  sitio de atención ESE Hospital de la Vega</t>
  </si>
  <si>
    <t>Mantener controlados el 10% de los pacientes diagnosticados con hipertensión.</t>
  </si>
  <si>
    <t>10%
109,8/1098</t>
  </si>
  <si>
    <t>Realizar tamizaje de cáncer de mama al 18% de las mujeres entre 50 - 69 años,  acorde a la guía de detección temprana de cáncer de seno se les debe prácticar el tamizaje.</t>
  </si>
  <si>
    <t>Realizar tamizaje para  detección temprana de cáncer de próstata en 19%, con  antígeno prostático, en hombres mayores de 50 años.</t>
  </si>
  <si>
    <t>Implementar al 90 % la estrategia IAMI  en laESE Hospital de la Vega</t>
  </si>
  <si>
    <t>10%
367/3670</t>
  </si>
  <si>
    <t>Mantener en 15%  el total de residuos reciclables generados en la institución a través de la prestación de servicios.</t>
  </si>
  <si>
    <t xml:space="preserve">Mantener  la huella de carbono del hospital con la prestación de servicios </t>
  </si>
  <si>
    <t>Lograr el 90% de cumplimiento del plan de mejoramiento del Sistema Unico de Acreditación</t>
  </si>
  <si>
    <t>Porceraje de cumplimento del plan de mejora del Sistema Unico de Acreditación</t>
  </si>
  <si>
    <t>Actividades ejecutadas/ Actividades propuestas</t>
  </si>
  <si>
    <t>Porcetaje</t>
  </si>
  <si>
    <t>1. Definir plan de mejoramiento del Sistema unico de acreditación a partir de la autoevaluación realizada para cada uno de estandares en la vigencia</t>
  </si>
  <si>
    <t>2. Ejecutar y realizar el seguimiento del plan de mejoramiento</t>
  </si>
  <si>
    <t>Número de consultas de primera vez realizadas/ Número totas de población a cargo entre 0 a 69 años</t>
  </si>
  <si>
    <t>1. Aumentar la tamización de los pacientes menores de 69 años para identificar sus condiciones orales.</t>
  </si>
  <si>
    <t>2. Realizar la obturación a los  pacientes  menores de 69 años diagnosticados con caries.</t>
  </si>
  <si>
    <t>Número de población nueva canalizada al programa de diabetes / Numero de población tamizada identificada con riesgo</t>
  </si>
  <si>
    <t>Número de población nueva canalizada al programa de HTA / Numero de población tamizada identificada con riesgo</t>
  </si>
  <si>
    <t>Aumentar el seguimiento de cáncer de mama de forma anual  el 3% de las mujeres entre 50 - 69 años,  acorde a la guía de detección temprana de cáncer de seno.</t>
  </si>
  <si>
    <t xml:space="preserve"> Porcentaje de seguimiento a cáncer de mama.</t>
  </si>
  <si>
    <t xml:space="preserve">1. Se realiza seguimiento a los resultados anormales de mamografias </t>
  </si>
  <si>
    <t>Aumentar el seguimiento anual de PSA en 5% en consulta del Antigeno porstatico para  detección temprana de cáncer de próstata en hombres mayores de 50 años.</t>
  </si>
  <si>
    <t>Seguimiento en consulta PSA</t>
  </si>
  <si>
    <t>Numero total de ordenes de PSA con seguimiento en consulta/ Total de ordenes de PSA del periodo</t>
  </si>
  <si>
    <t>1. Realizar seguimiento en consulta de los resultados de PSA en valores de referencia aumentados de acorde a la edad del paciente</t>
  </si>
  <si>
    <t>Aumentar en 2% el tamizaje en salud oral a traves de la consulta de primera vez por momento de curso de vida</t>
  </si>
  <si>
    <t>Mantener el 98% el cumplimiento del SOGC en sus cuatro componentes</t>
  </si>
  <si>
    <t>Porcentaje de cumplimiento de la implementacion del SOGC</t>
  </si>
  <si>
    <t>Suma de la ponderación determinara para el SOGC: Habilitación 30%, PAMEC 25%, Sistema de información para la Calidad 25%, Sistema unico de Acreditación 10%, Hoja de ruta 5%, Portafolio de servicios 5%</t>
  </si>
  <si>
    <t>Proporción de pacientes de 0 a 69 años con caries</t>
  </si>
  <si>
    <t>No de poblacion de 0 a 69 años con caries/No. Total poblacion de 0 a 69 años atendida de primera vez.</t>
  </si>
  <si>
    <t>Disminuir la prevalencia de caries en un 1%  anual en población de 0 a 69 años</t>
  </si>
  <si>
    <t>11,7%
2/17</t>
  </si>
  <si>
    <t>Aumentar  la  canalización de 4%  de la población, mayor de 19 a 69 años con riesgo de diabetes, con sitio de atención ESE Hospital de la Vega</t>
  </si>
  <si>
    <t>70,58%
12/17</t>
  </si>
  <si>
    <t>Mantener la  canalización en un 2% anual de la población, mayor de 19 a 69 años con riesgo de HTA, con sitio de atención ESE Hospital de la Vega</t>
  </si>
  <si>
    <t>0,71%
370/5144</t>
  </si>
  <si>
    <t>13,95%
126/903</t>
  </si>
  <si>
    <t xml:space="preserve">No. de casos identificados a los que se les realiza seguimiento * 100 / No. De eventos reportados. </t>
  </si>
  <si>
    <t>Mantener en 0  x 100.000 nacidos vivos, la tasa de mortalidad en la niñez de la población menor de 5 años atendida  en la ESE Hospital de la Vega</t>
  </si>
  <si>
    <t>Recuperar el 20% de la cartera mayor a 360 días (2019 hacia atrás)</t>
  </si>
  <si>
    <t>Autoevaluación completa para el desarrollo del plan de menatrenimeinto.</t>
  </si>
  <si>
    <t>Programa de auditoria.</t>
  </si>
  <si>
    <t>Plan seguimiento a indicadores y cumplimiento de metas en la matriz y la priorización de los indicadores no cumplidos. Revisar los qye presenten desviaciones.</t>
  </si>
  <si>
    <t>Reflejar la implementación de las lineas de acción del programa.</t>
  </si>
  <si>
    <t>Sostenibilidad financiera de lo actual y lo futuro.</t>
  </si>
  <si>
    <t>Numero total de ordenes de mamografias con resultado positivo con seguimiento de mamografia / Numero total de  mamografias positivas</t>
  </si>
  <si>
    <r>
      <t xml:space="preserve">Mantener </t>
    </r>
    <r>
      <rPr>
        <sz val="12"/>
        <color theme="1"/>
        <rFont val="Arial Narrow"/>
        <family val="2"/>
      </rPr>
      <t xml:space="preserve">en el 100% </t>
    </r>
    <r>
      <rPr>
        <sz val="12"/>
        <rFont val="Arial Narrow"/>
        <family val="2"/>
      </rPr>
      <t>el Plan de de mantenimiento del Sistema Único de Habilitación de la ESE Hospital de la Vega</t>
    </r>
  </si>
  <si>
    <t>% población con tamizaje salud oral</t>
  </si>
  <si>
    <t>Aumentar en 10% los tratamientos terminados con respecto a la población tamizada.</t>
  </si>
  <si>
    <t>% población con tratamiento terminado</t>
  </si>
  <si>
    <t xml:space="preserve">1. Realizar seguimiento al cierre de los tratamientos terminados en la poblacion tamizada </t>
  </si>
  <si>
    <t>2.  Entregar metas por colaborador de consulta externa y atención extramural de toma de tensión arterial</t>
  </si>
  <si>
    <t>Número de mujeres a las que se les realizó tamizaje de C.A. de cuello uterino / Número total de mujeres con sitio de atención en la ESE * 100. Esquema 1:1:3</t>
  </si>
  <si>
    <t>% eventos relacionados a Salud Mental con seguimiento
Plan de acción en Salud Mental</t>
  </si>
  <si>
    <t>Aumentar en 10% número de consultas de los servicios amigables para adolescentes en la ESE.</t>
  </si>
  <si>
    <t>Porcentaje de pacientes atendidos en el programa de servicios amigables</t>
  </si>
  <si>
    <t>No. Pacientes atendidos en los servicios amigables implementados/Poblacion objeto de adolescencia y juventud en la ESE</t>
  </si>
  <si>
    <t>Recuperar el  75% de la cartera corriente establecida en presupuesto (corriente) vigencia 2021</t>
  </si>
  <si>
    <t>1,17%
18/1529</t>
  </si>
  <si>
    <t>Mantener como minimo en el 100% el Plan de de mantenimiento del Sistema Único de Habilitación de la ESE Hospital de la Vega</t>
  </si>
  <si>
    <t>Realizar tamizaje de cáncer  cuello uterino al  70%% de las mujeres mayores de 25 años, con sitio de atención en la ESE Hospital de la Vega</t>
  </si>
  <si>
    <t>Realizar tamizaje de cáncer  cuello uterino al  70% de las mujeres mayores de 25 años, con sitio de atención en la ESE Hospital de la Vega</t>
  </si>
  <si>
    <t>Número total de tratamientos terminados/ Número total de la población tamizada identificada con caries</t>
  </si>
  <si>
    <t>0%
0/126</t>
  </si>
  <si>
    <t>Valor esperado I trimestre</t>
  </si>
  <si>
    <t>valor ejecutado al  I trimestre</t>
  </si>
  <si>
    <t xml:space="preserve">I trimestre Seguimiento </t>
  </si>
  <si>
    <t>Descripción</t>
  </si>
  <si>
    <t>Valor esperado Año  I trimestre</t>
  </si>
  <si>
    <t>valor ejecutado al I trimestre</t>
  </si>
  <si>
    <t>Valor ejecutado Año 2021</t>
  </si>
  <si>
    <t>Valor esperado I semestre</t>
  </si>
  <si>
    <t>valor ejecutado al  I semestre</t>
  </si>
  <si>
    <t xml:space="preserve">II trimestre Seguimiento </t>
  </si>
  <si>
    <t>I SEMESTRE</t>
  </si>
  <si>
    <t>Valor esperado Año  I Semestre</t>
  </si>
  <si>
    <t>valor ejecutado al I semestre</t>
  </si>
  <si>
    <t>Se realiza autodiagnositco según resolucion 3100 de 2019</t>
  </si>
  <si>
    <t>Se genera plan de mejoramiento de acuerdo a autodiagnostico realizado</t>
  </si>
  <si>
    <t>Se realiza seguimiento de planes de mejoramiento</t>
  </si>
  <si>
    <t>Se realiza priorizacion de oportunidades de mejora</t>
  </si>
  <si>
    <t>Se definen acciones de mejoramiento para la oportunidad de mejora priorizadas</t>
  </si>
  <si>
    <t>Se establecen cronogramas y tiempos para cumplir acciones de mejoramiento</t>
  </si>
  <si>
    <t>Se realiza seguimientode las actividades planteadas</t>
  </si>
  <si>
    <t xml:space="preserve">Se realiza tamizacion de los pacientes menores de 69 años </t>
  </si>
  <si>
    <t>Se realiza busqueda activa de pacientes con factores de riesgo para diabetes mediante la aplicación del test de findrisk</t>
  </si>
  <si>
    <t>Se realiza seguimiento a cifras de hemoglobina glicosilada a los pacientes dentro del programa de cronicos</t>
  </si>
  <si>
    <t>Se realiza inclusion de pacientes canalizados e controles de hipertensos, se realiza seguimiento a pacientes con tension superior a 140790</t>
  </si>
  <si>
    <t>Se realiza capacitacion a cliente externo de habitos de vida saludable</t>
  </si>
  <si>
    <t xml:space="preserve">Se realiza demanda inducida para la toma de mamografias </t>
  </si>
  <si>
    <t>Se realiza demanda inducida para la toma de PSA responsables de la ese 13 pacientes</t>
  </si>
  <si>
    <t>Se aplica tamizaje mediante antigeno prostatico a hombres mayores de 50 años</t>
  </si>
  <si>
    <t>Se realiza seguimiento a los resultados de PSA aumentados con relacion al valor de referencia dado por la edad</t>
  </si>
  <si>
    <t>Se realiza identificacion al programa de gestantes con gravidenx positivos 9 gestantes</t>
  </si>
  <si>
    <t>capacitacion a personal en ruta materna</t>
  </si>
  <si>
    <t>Se realiza curso profilactico a gestantes en el programa de lactancia materna y de el puerperio</t>
  </si>
  <si>
    <t>Se realiza seguimiento a las gestantes en el control de atención</t>
  </si>
  <si>
    <t>Se realiza seguimiento de la estartegia IAMI</t>
  </si>
  <si>
    <t>Se realiza seguimiento a los menores identificados con desnutrición</t>
  </si>
  <si>
    <t>Se realiza canalizacion y identificacion de pacientes menores de 10 años con alteracion de peso</t>
  </si>
  <si>
    <t>Se realizaa canalizacion de menores de 10 años</t>
  </si>
  <si>
    <t>Se implementa el lineamiento de manejo de desnutricion global</t>
  </si>
  <si>
    <t>Se realiza seguimiento de pacientes atendidos en  el servicio con IRA</t>
  </si>
  <si>
    <t>Se realiza socializacion de la ruta de promocion regun res 3280 de 2018</t>
  </si>
  <si>
    <t>Se extablecen metas de atencion mediante la atencion de gebis y medicos en consulta externa demanda intramural y extramural</t>
  </si>
  <si>
    <t>Se realiza seguimiento a cumplimiento de metas</t>
  </si>
  <si>
    <t>Se realiza seguimiento de mamografias anormales</t>
  </si>
  <si>
    <t xml:space="preserve">Se realiza seguimietno a citologias anormales en mujeres de edad fertil </t>
  </si>
  <si>
    <t>Se realiza jornada de toma de citologias</t>
  </si>
  <si>
    <t>Se realiza demanda inducida para la toma de citologia responsables de la ese  pacientes</t>
  </si>
  <si>
    <t>Se realiza asignacion de citas de consultas para maternas</t>
  </si>
  <si>
    <t>Se realiza identificacion en sivigila de personal con intento de suicidio</t>
  </si>
  <si>
    <t>Se realiza interconsulta con psicologia modalidad telemedicina</t>
  </si>
  <si>
    <t xml:space="preserve">Se realiza plan de mejoramiento a aprtir de autoevaluacion de IAMI </t>
  </si>
  <si>
    <t>Se ejecutan las accion por trimestre</t>
  </si>
  <si>
    <t>Se realiza demanda inducida por parte de  las promotoras de salud en vacunacion</t>
  </si>
  <si>
    <t>Se realiza sensibilizacion del cilente interno mediante la estartegia de  hospital verde para el consumo y separacion del material reciclaje</t>
  </si>
  <si>
    <t>Se realiza sensibilizacion del cliente en el consumo de material reciclaje</t>
  </si>
  <si>
    <t>Se determina la estrategia del hospital verde para la compensación de la huella de carbomo</t>
  </si>
  <si>
    <t>Se presenta informe trimestre el condensado de las actividades realizadas en el hospital mediante la estrategia de hospital verde</t>
  </si>
  <si>
    <t>Se documenta estartegia de hospital verde para la vigencia 2021</t>
  </si>
  <si>
    <t>Se realiza concientizacion al personal sobre el consumo dea agua a corde a las actividades programadas en la estrategia de Hospital verde</t>
  </si>
  <si>
    <t>Se ejecuto las actividades propuestas en la Estartegia de Hospital Verde</t>
  </si>
  <si>
    <t>Se realiza seguimiento mensual del consumo de agua según la estartegia</t>
  </si>
  <si>
    <t>Se realiza concientizacion al personal sobre el consumo de energia a corde a las actividades programadas en la estrategia de Hospital verde</t>
  </si>
  <si>
    <t>Se realiza seguimiento mensual del consumo de energia según la estartegia</t>
  </si>
  <si>
    <t>Se realiza concientizacion al personal sobre el consumo de papel a corde a las actividades programadas en la estrategia de Hospital verde</t>
  </si>
  <si>
    <t>Se realiza seguimiento mensual del consumo de papel según la estartegia</t>
  </si>
  <si>
    <t>Se realiza socializacion de las lineas de intervencion para la medicion de la huella de carbono</t>
  </si>
  <si>
    <t>Se realiza seguimiento mensual de las lineas de intervencion según la estartegia</t>
  </si>
  <si>
    <t>Se documenta estrategia de hospital verde para la vigencia 2021</t>
  </si>
  <si>
    <t>Se realiza herramienta para medir satisfaccion de acuerdo a los lineamientos nacionales</t>
  </si>
  <si>
    <t>Se realzia tabulacion del trimestre de las encuentas realizadas</t>
  </si>
  <si>
    <t>Se presenta programa de humanizacion</t>
  </si>
  <si>
    <t>Se realiza plan de accion de humanizacion</t>
  </si>
  <si>
    <t xml:space="preserve">Se realiza seguimiento de plan de accion </t>
  </si>
  <si>
    <t>Se realiza recepción de las correspondientes PQRS mediante los diferentes medio de aceptación</t>
  </si>
  <si>
    <t>Se realiza consolidación y tramite pertinente a cada una de las manifestaciones realizadas por los usuarios</t>
  </si>
  <si>
    <t>Se define plan de mejoramiento para PQR en el trimestre</t>
  </si>
  <si>
    <t>Se realiza socializacion al responsable de las PQR</t>
  </si>
  <si>
    <t>Se determina seguimeinto al plan de accion determinado para los PQR en el trimestre</t>
  </si>
  <si>
    <t>Se realiza procedimientos de facturacion y circularizaicon para cobro</t>
  </si>
  <si>
    <t>Se realiza proceso de conciliacion</t>
  </si>
  <si>
    <t>depuracion de cartera</t>
  </si>
  <si>
    <t>Se realiza procedimientos de facturacion y circularizaicon de glosas</t>
  </si>
  <si>
    <t>Se realiza depuracion de la certea</t>
  </si>
  <si>
    <t xml:space="preserve">Se establece los mecanismos de cobro </t>
  </si>
  <si>
    <t>Se realiza cobro juridico de caertera de mayor a 360 dias</t>
  </si>
  <si>
    <t>Se realiza saneamiento contable</t>
  </si>
  <si>
    <t xml:space="preserve">Se realiza conciliaciones </t>
  </si>
  <si>
    <t>Se realiza autodiagnostico</t>
  </si>
  <si>
    <t>Se plantean planes de accion de mejoramiento MIPG</t>
  </si>
  <si>
    <t>Se realiza consolidado de I trimestre de indicadores</t>
  </si>
  <si>
    <t>Se realiza consolidado de II trimestre de indicadores</t>
  </si>
  <si>
    <t>Se realiza analisis de los resultados obtenidos</t>
  </si>
  <si>
    <t>Se reportan indicadores en los tiempos establecidos</t>
  </si>
  <si>
    <t>Se define plan de mejoramiento del Sistema unico de acreditacion</t>
  </si>
  <si>
    <t>Se ejecuta plan de mejoramiento</t>
  </si>
  <si>
    <t>Ejecucion de la hoja de ruta determinada por Coordinacion de redes</t>
  </si>
  <si>
    <t>Se entrega estudio de oferta y demanda</t>
  </si>
  <si>
    <t>Se establece implementación de la oferta de servicios</t>
  </si>
  <si>
    <t>Se detemina autodiagnosticos juridicos, financieros y administrativos</t>
  </si>
  <si>
    <t>Se realiza comparacion de servicios de portafolio con tipologia según estudio de redes</t>
  </si>
  <si>
    <t>Se realiza atención integral de las maternas mediante las pruebas de sifilis PRUEBA SEROLOGICA</t>
  </si>
  <si>
    <t xml:space="preserve">Se realiza seguimiento a pacientes con prueba serologica </t>
  </si>
  <si>
    <t>Se realiza seguimiento a pacientes con prueba serologica a gestantes</t>
  </si>
  <si>
    <t>Se realiza plan de mejoramiento y autocontrol del desarrollo de las actividades</t>
  </si>
  <si>
    <t>PAI</t>
  </si>
  <si>
    <t>POA</t>
  </si>
  <si>
    <t>EVALAUCION</t>
  </si>
  <si>
    <t>CUMPLIDAS</t>
  </si>
  <si>
    <t>PROGRAMADAS</t>
  </si>
  <si>
    <t xml:space="preserve">Se realiza comité de seguridad del paciente </t>
  </si>
  <si>
    <t xml:space="preserve">Se realiza el diagnostico del programa de seguridad del paciente </t>
  </si>
  <si>
    <t>Se realiza plan de acción de seguridad</t>
  </si>
  <si>
    <t>Se define plan de implementacion de GPC</t>
  </si>
  <si>
    <t xml:space="preserve">Se realiza calculo las muestras de HC </t>
  </si>
  <si>
    <t xml:space="preserve">Se relaiza auditoria de las HC </t>
  </si>
  <si>
    <t>Se realiza informe de auditoria de cumplimiento</t>
  </si>
  <si>
    <t>Se realiza plan de mejoramiento</t>
  </si>
  <si>
    <t>Se define plan de implementacion de GPC para el Dengue</t>
  </si>
  <si>
    <t>Se realiza el calculo del 100% de las HC de pacientes que presentaron dx de dengue</t>
  </si>
  <si>
    <t>Se aplica instrumento de auditoria para la GPC de Dengue</t>
  </si>
  <si>
    <t>Como se cuenta con el 100% de cumplimiento de los items no se realiza plan de mejoramiento</t>
  </si>
  <si>
    <t>Se realiza auditoria por parte de la oficina de contorl intenro</t>
  </si>
  <si>
    <t xml:space="preserve">Implementar el 100% plan de acción en salud mental para los casos reportados </t>
  </si>
  <si>
    <t>% cumplimiento</t>
  </si>
  <si>
    <t>% cumplimiento de plan de accion en salud mental</t>
  </si>
  <si>
    <t xml:space="preserve">III trimestre Seguimiento </t>
  </si>
  <si>
    <t>Realizar tamizaje para  detección temprana de cáncer de próstata en 70%, con  antígeno prostático, en hombres mayores de 50 años.</t>
  </si>
  <si>
    <t>Realizar el seguimiento de cáncer de mama de forma anual  el 3% de las mujeres entre 50 - 69 años,  acorde a la guía de detección temprana de cáncer de seno.</t>
  </si>
  <si>
    <t>Realizar tamizaje de cáncer de mama al 70% de las mujeres entre 50 - 69 años,  acorde a la guía de detección temprana de cáncer de seno se les debe prácticar el tamizaje.</t>
  </si>
  <si>
    <t>AÑO 2021</t>
  </si>
  <si>
    <t>Valor esperado Año 2021</t>
  </si>
  <si>
    <t>valor ejecutado Año 2021</t>
  </si>
  <si>
    <t xml:space="preserve">IV trimestre Seguimiento </t>
  </si>
  <si>
    <t>Valor esperado Año  2021</t>
  </si>
  <si>
    <t>Se realizaronbturaciones durante el trimestre</t>
  </si>
  <si>
    <t>Se realizaron  obturaciones durante el trimestre</t>
  </si>
  <si>
    <t>Se realiza a pacientes control de placa</t>
  </si>
  <si>
    <t xml:space="preserve">Se realiza la aplicación de fluor a  niños </t>
  </si>
  <si>
    <t>se realiza cierre de tratamientos terminados según desaparición de caries</t>
  </si>
  <si>
    <t xml:space="preserve">1. Realizar seguimiento a las actividades del plan de salud mental </t>
  </si>
  <si>
    <t>Se realiza actividades programadas</t>
  </si>
  <si>
    <t>Psicologa</t>
  </si>
  <si>
    <t>NOVIEMBNRE</t>
  </si>
  <si>
    <t>Nº META</t>
  </si>
  <si>
    <t>Mantener la prevalencia de lactancia materna exclusiva en menores de seis meses.</t>
  </si>
  <si>
    <t>Nº Meta de Resultado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</si>
</sst>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$&quot;* #,##0_-;\-&quot;$&quot;* #,##0_-;_-&quot;$&quot;* &quot;-&quot;_-;_-@_-"/>
    <numFmt numFmtId="164" formatCode="0.0%"/>
    <numFmt numFmtId="165" formatCode="0.0"/>
    <numFmt numFmtId="166" formatCode="0.000"/>
    <numFmt numFmtId="167" formatCode="0.000%"/>
  </numFmts>
  <fonts count="2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Arial Narrow"/>
      <family val="2"/>
    </font>
    <font>
      <sz val="12"/>
      <color rgb="FF000000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1"/>
      <color rgb="FF000000"/>
      <name val="Arial Narrow"/>
      <family val="2"/>
    </font>
    <font>
      <u/>
      <sz val="11"/>
      <color theme="10"/>
      <name val="Calibri"/>
      <family val="2"/>
    </font>
    <font>
      <sz val="12"/>
      <color rgb="FF008000"/>
      <name val="Arial Narrow"/>
      <family val="2"/>
    </font>
    <font>
      <sz val="12"/>
      <color theme="1"/>
      <name val="Arial Narrow"/>
      <family val="2"/>
    </font>
    <font>
      <b/>
      <sz val="11"/>
      <color rgb="FF000000"/>
      <name val="Arial Narrow"/>
      <family val="2"/>
    </font>
    <font>
      <sz val="10"/>
      <name val="Arial Narrow"/>
      <family val="2"/>
    </font>
    <font>
      <sz val="11"/>
      <name val="Arial Narrow"/>
      <family val="2"/>
    </font>
    <font>
      <sz val="11"/>
      <color theme="1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FF0000"/>
      <name val="Arial Narrow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sz val="11"/>
      <color theme="1"/>
      <name val="Arial Narrow"/>
      <family val="2"/>
    </font>
  </fonts>
  <fills count="17">
    <fill>
      <patternFill patternType="none"/>
    </fill>
    <fill>
      <patternFill patternType="gray125"/>
    </fill>
    <fill>
      <patternFill patternType="solid">
        <fgColor theme="4" tint="0.79998168889431442"/>
        <bgColor rgb="FFC4BD97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0000"/>
      </patternFill>
    </fill>
    <fill>
      <patternFill patternType="solid">
        <fgColor theme="3" tint="0.59999389629810485"/>
        <bgColor rgb="FFC4BD97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rgb="FFC4BD97"/>
      </patternFill>
    </fill>
    <fill>
      <patternFill patternType="solid">
        <fgColor theme="9" tint="0.59999389629810485"/>
        <bgColor rgb="FFC4BD97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rgb="FFC4BD97"/>
      </patternFill>
    </fill>
    <fill>
      <patternFill patternType="solid">
        <fgColor theme="9" tint="0.79998168889431442"/>
        <bgColor rgb="FFC4BD97"/>
      </patternFill>
    </fill>
    <fill>
      <patternFill patternType="solid">
        <fgColor theme="8" tint="0.39997558519241921"/>
        <bgColor rgb="FFC4BD97"/>
      </patternFill>
    </fill>
  </fills>
  <borders count="8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13" fillId="0" borderId="0"/>
    <xf numFmtId="0" fontId="16" fillId="0" borderId="0"/>
    <xf numFmtId="9" fontId="17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145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2" borderId="27" xfId="0" applyFont="1" applyFill="1" applyBorder="1" applyAlignment="1">
      <alignment horizontal="center" vertical="center" wrapText="1"/>
    </xf>
    <xf numFmtId="0" fontId="2" fillId="0" borderId="29" xfId="0" applyFont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9" fontId="3" fillId="5" borderId="2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left" vertical="center" wrapText="1"/>
    </xf>
    <xf numFmtId="10" fontId="3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9" fontId="3" fillId="5" borderId="5" xfId="0" applyNumberFormat="1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left" vertical="center" wrapText="1"/>
    </xf>
    <xf numFmtId="10" fontId="3" fillId="0" borderId="5" xfId="0" applyNumberFormat="1" applyFont="1" applyBorder="1" applyAlignment="1">
      <alignment horizontal="center" vertical="center"/>
    </xf>
    <xf numFmtId="0" fontId="3" fillId="5" borderId="5" xfId="0" applyFont="1" applyFill="1" applyBorder="1" applyAlignment="1">
      <alignment vertical="center" wrapText="1"/>
    </xf>
    <xf numFmtId="0" fontId="3" fillId="6" borderId="5" xfId="0" applyFont="1" applyFill="1" applyBorder="1" applyAlignment="1">
      <alignment horizontal="left" vertical="center" wrapText="1"/>
    </xf>
    <xf numFmtId="0" fontId="7" fillId="0" borderId="0" xfId="2" applyAlignment="1">
      <alignment vertical="center"/>
    </xf>
    <xf numFmtId="0" fontId="3" fillId="5" borderId="5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9" fontId="8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3" fillId="0" borderId="0" xfId="0" applyFont="1"/>
    <xf numFmtId="164" fontId="5" fillId="0" borderId="5" xfId="0" applyNumberFormat="1" applyFont="1" applyBorder="1" applyAlignment="1">
      <alignment horizontal="center" vertical="center" wrapText="1"/>
    </xf>
    <xf numFmtId="10" fontId="5" fillId="0" borderId="5" xfId="0" applyNumberFormat="1" applyFont="1" applyBorder="1" applyAlignment="1">
      <alignment horizontal="center" vertical="center" wrapText="1"/>
    </xf>
    <xf numFmtId="9" fontId="5" fillId="0" borderId="5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9" fontId="3" fillId="0" borderId="5" xfId="0" applyNumberFormat="1" applyFont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3" fillId="0" borderId="0" xfId="0" applyFont="1" applyAlignment="1">
      <alignment horizontal="center" wrapText="1"/>
    </xf>
    <xf numFmtId="0" fontId="3" fillId="5" borderId="0" xfId="0" applyFont="1" applyFill="1" applyAlignment="1">
      <alignment vertical="center"/>
    </xf>
    <xf numFmtId="0" fontId="10" fillId="0" borderId="30" xfId="0" applyFont="1" applyBorder="1" applyAlignment="1">
      <alignment horizontal="left" vertical="center" wrapText="1"/>
    </xf>
    <xf numFmtId="0" fontId="10" fillId="0" borderId="31" xfId="0" applyFont="1" applyBorder="1" applyAlignment="1">
      <alignment horizontal="left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12" fillId="5" borderId="2" xfId="0" applyFont="1" applyFill="1" applyBorder="1" applyAlignment="1">
      <alignment horizontal="left" vertical="center" wrapText="1"/>
    </xf>
    <xf numFmtId="0" fontId="12" fillId="5" borderId="5" xfId="0" applyFont="1" applyFill="1" applyBorder="1" applyAlignment="1">
      <alignment horizontal="left" vertical="center" wrapText="1"/>
    </xf>
    <xf numFmtId="0" fontId="6" fillId="5" borderId="5" xfId="0" applyFont="1" applyFill="1" applyBorder="1" applyAlignment="1">
      <alignment vertical="center" wrapText="1"/>
    </xf>
    <xf numFmtId="9" fontId="6" fillId="0" borderId="5" xfId="1" applyFont="1" applyBorder="1" applyAlignment="1">
      <alignment horizontal="center" vertical="center"/>
    </xf>
    <xf numFmtId="0" fontId="6" fillId="6" borderId="5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6" fillId="5" borderId="0" xfId="0" applyFont="1" applyFill="1" applyAlignment="1">
      <alignment vertical="center"/>
    </xf>
    <xf numFmtId="0" fontId="2" fillId="0" borderId="30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left" vertical="center" wrapText="1"/>
    </xf>
    <xf numFmtId="9" fontId="5" fillId="0" borderId="2" xfId="0" applyNumberFormat="1" applyFont="1" applyBorder="1" applyAlignment="1">
      <alignment horizontal="center" vertical="center" wrapText="1"/>
    </xf>
    <xf numFmtId="9" fontId="5" fillId="0" borderId="8" xfId="0" applyNumberFormat="1" applyFont="1" applyBorder="1" applyAlignment="1">
      <alignment horizontal="center" vertical="center" wrapText="1"/>
    </xf>
    <xf numFmtId="0" fontId="5" fillId="5" borderId="8" xfId="0" applyFont="1" applyFill="1" applyBorder="1" applyAlignment="1">
      <alignment horizontal="left" vertical="center" wrapText="1"/>
    </xf>
    <xf numFmtId="0" fontId="3" fillId="5" borderId="0" xfId="0" applyFont="1" applyFill="1" applyAlignment="1">
      <alignment vertical="center" wrapText="1"/>
    </xf>
    <xf numFmtId="9" fontId="3" fillId="0" borderId="0" xfId="0" applyNumberFormat="1" applyFont="1" applyAlignment="1">
      <alignment horizontal="center" vertical="center" wrapText="1"/>
    </xf>
    <xf numFmtId="0" fontId="3" fillId="5" borderId="0" xfId="0" applyFont="1" applyFill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9" fontId="5" fillId="0" borderId="5" xfId="0" applyNumberFormat="1" applyFont="1" applyFill="1" applyBorder="1" applyAlignment="1">
      <alignment horizontal="center" vertical="center" wrapText="1"/>
    </xf>
    <xf numFmtId="10" fontId="3" fillId="5" borderId="2" xfId="0" applyNumberFormat="1" applyFont="1" applyFill="1" applyBorder="1" applyAlignment="1">
      <alignment horizontal="center" vertical="center"/>
    </xf>
    <xf numFmtId="9" fontId="3" fillId="0" borderId="5" xfId="0" applyNumberFormat="1" applyFont="1" applyFill="1" applyBorder="1" applyAlignment="1">
      <alignment horizontal="center" vertical="center"/>
    </xf>
    <xf numFmtId="0" fontId="3" fillId="0" borderId="0" xfId="4" applyFont="1" applyAlignment="1">
      <alignment vertical="center"/>
    </xf>
    <xf numFmtId="0" fontId="4" fillId="2" borderId="27" xfId="4" applyFont="1" applyFill="1" applyBorder="1" applyAlignment="1">
      <alignment horizontal="center" vertical="center" wrapText="1"/>
    </xf>
    <xf numFmtId="0" fontId="16" fillId="0" borderId="0" xfId="4"/>
    <xf numFmtId="0" fontId="3" fillId="0" borderId="5" xfId="0" applyFont="1" applyFill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9" fillId="0" borderId="4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9" fontId="3" fillId="0" borderId="8" xfId="0" applyNumberFormat="1" applyFont="1" applyBorder="1" applyAlignment="1">
      <alignment horizontal="center" vertical="center"/>
    </xf>
    <xf numFmtId="0" fontId="12" fillId="5" borderId="47" xfId="0" applyFont="1" applyFill="1" applyBorder="1" applyAlignment="1">
      <alignment horizontal="left" vertical="center" wrapText="1"/>
    </xf>
    <xf numFmtId="9" fontId="3" fillId="0" borderId="5" xfId="1" applyFont="1" applyBorder="1" applyAlignment="1">
      <alignment horizontal="center" vertical="center"/>
    </xf>
    <xf numFmtId="10" fontId="3" fillId="5" borderId="5" xfId="0" applyNumberFormat="1" applyFont="1" applyFill="1" applyBorder="1" applyAlignment="1">
      <alignment horizontal="center" vertical="center"/>
    </xf>
    <xf numFmtId="9" fontId="6" fillId="0" borderId="47" xfId="1" applyFont="1" applyBorder="1" applyAlignment="1">
      <alignment horizontal="center" vertical="center"/>
    </xf>
    <xf numFmtId="164" fontId="6" fillId="0" borderId="5" xfId="1" applyNumberFormat="1" applyFont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0" fontId="3" fillId="0" borderId="8" xfId="0" applyNumberFormat="1" applyFont="1" applyBorder="1" applyAlignment="1">
      <alignment horizontal="center" vertical="center"/>
    </xf>
    <xf numFmtId="0" fontId="3" fillId="0" borderId="34" xfId="4" applyFont="1" applyBorder="1" applyAlignment="1">
      <alignment vertical="center"/>
    </xf>
    <xf numFmtId="0" fontId="3" fillId="0" borderId="11" xfId="4" applyFont="1" applyBorder="1" applyAlignment="1">
      <alignment vertical="center"/>
    </xf>
    <xf numFmtId="0" fontId="3" fillId="0" borderId="5" xfId="0" applyFont="1" applyFill="1" applyBorder="1" applyAlignment="1">
      <alignment horizontal="center" vertical="center" wrapText="1"/>
    </xf>
    <xf numFmtId="9" fontId="3" fillId="0" borderId="5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9" fontId="3" fillId="0" borderId="8" xfId="0" applyNumberFormat="1" applyFont="1" applyFill="1" applyBorder="1" applyAlignment="1">
      <alignment horizontal="center" vertical="center"/>
    </xf>
    <xf numFmtId="164" fontId="5" fillId="0" borderId="5" xfId="0" applyNumberFormat="1" applyFont="1" applyFill="1" applyBorder="1" applyAlignment="1">
      <alignment horizontal="center" vertical="center" wrapText="1"/>
    </xf>
    <xf numFmtId="9" fontId="5" fillId="0" borderId="5" xfId="0" applyNumberFormat="1" applyFont="1" applyFill="1" applyBorder="1" applyAlignment="1">
      <alignment horizontal="center" vertical="center" wrapText="1"/>
    </xf>
    <xf numFmtId="164" fontId="3" fillId="0" borderId="5" xfId="1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1" fontId="5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64" fontId="3" fillId="0" borderId="5" xfId="1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3" fillId="0" borderId="1" xfId="4" applyFont="1" applyFill="1" applyBorder="1" applyAlignment="1">
      <alignment horizontal="center" vertical="center" wrapText="1"/>
    </xf>
    <xf numFmtId="0" fontId="3" fillId="0" borderId="37" xfId="4" applyFont="1" applyFill="1" applyBorder="1" applyAlignment="1">
      <alignment horizontal="center" vertical="center" wrapText="1"/>
    </xf>
    <xf numFmtId="0" fontId="3" fillId="0" borderId="2" xfId="4" applyFont="1" applyFill="1" applyBorder="1" applyAlignment="1">
      <alignment horizontal="center" vertical="center" wrapText="1"/>
    </xf>
    <xf numFmtId="0" fontId="6" fillId="0" borderId="38" xfId="4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9" fontId="3" fillId="0" borderId="2" xfId="0" applyNumberFormat="1" applyFont="1" applyFill="1" applyBorder="1" applyAlignment="1">
      <alignment horizontal="center" vertical="center" wrapText="1"/>
    </xf>
    <xf numFmtId="0" fontId="3" fillId="0" borderId="39" xfId="4" applyFont="1" applyFill="1" applyBorder="1" applyAlignment="1">
      <alignment horizontal="center" vertical="center" wrapText="1"/>
    </xf>
    <xf numFmtId="0" fontId="3" fillId="0" borderId="3" xfId="4" applyFont="1" applyFill="1" applyBorder="1" applyAlignment="1">
      <alignment horizontal="left" vertical="center" wrapText="1"/>
    </xf>
    <xf numFmtId="0" fontId="3" fillId="0" borderId="0" xfId="4" applyFont="1" applyFill="1" applyAlignment="1">
      <alignment vertical="center"/>
    </xf>
    <xf numFmtId="0" fontId="3" fillId="0" borderId="4" xfId="4" applyFont="1" applyFill="1" applyBorder="1" applyAlignment="1">
      <alignment horizontal="center" vertical="center" wrapText="1"/>
    </xf>
    <xf numFmtId="0" fontId="3" fillId="0" borderId="40" xfId="4" applyFont="1" applyFill="1" applyBorder="1" applyAlignment="1">
      <alignment horizontal="center" vertical="center" wrapText="1"/>
    </xf>
    <xf numFmtId="0" fontId="3" fillId="0" borderId="5" xfId="4" applyFont="1" applyFill="1" applyBorder="1" applyAlignment="1">
      <alignment horizontal="center" vertical="center" wrapText="1"/>
    </xf>
    <xf numFmtId="0" fontId="6" fillId="0" borderId="41" xfId="4" applyFont="1" applyFill="1" applyBorder="1" applyAlignment="1">
      <alignment horizontal="center" vertical="center" wrapText="1"/>
    </xf>
    <xf numFmtId="9" fontId="3" fillId="0" borderId="5" xfId="0" applyNumberFormat="1" applyFont="1" applyFill="1" applyBorder="1" applyAlignment="1">
      <alignment horizontal="center" vertical="center" wrapText="1"/>
    </xf>
    <xf numFmtId="0" fontId="3" fillId="0" borderId="6" xfId="4" applyFont="1" applyFill="1" applyBorder="1" applyAlignment="1">
      <alignment horizontal="left" vertical="center" wrapText="1"/>
    </xf>
    <xf numFmtId="0" fontId="3" fillId="0" borderId="5" xfId="4" applyFont="1" applyFill="1" applyBorder="1" applyAlignment="1">
      <alignment horizontal="center" vertical="center"/>
    </xf>
    <xf numFmtId="0" fontId="3" fillId="0" borderId="41" xfId="4" applyFont="1" applyFill="1" applyBorder="1" applyAlignment="1">
      <alignment horizontal="center" vertical="center" wrapText="1"/>
    </xf>
    <xf numFmtId="0" fontId="3" fillId="0" borderId="5" xfId="4" applyFont="1" applyFill="1" applyBorder="1" applyAlignment="1">
      <alignment horizontal="left" vertical="center"/>
    </xf>
    <xf numFmtId="0" fontId="3" fillId="0" borderId="7" xfId="4" applyFont="1" applyFill="1" applyBorder="1" applyAlignment="1">
      <alignment horizontal="center" vertical="center" wrapText="1"/>
    </xf>
    <xf numFmtId="0" fontId="3" fillId="0" borderId="45" xfId="4" applyFont="1" applyFill="1" applyBorder="1" applyAlignment="1">
      <alignment horizontal="center" vertical="center" wrapText="1"/>
    </xf>
    <xf numFmtId="0" fontId="3" fillId="0" borderId="8" xfId="4" applyFont="1" applyFill="1" applyBorder="1" applyAlignment="1">
      <alignment horizontal="center" vertical="center" wrapText="1"/>
    </xf>
    <xf numFmtId="0" fontId="3" fillId="0" borderId="46" xfId="4" applyFont="1" applyFill="1" applyBorder="1" applyAlignment="1">
      <alignment horizontal="center" vertical="center" wrapText="1"/>
    </xf>
    <xf numFmtId="0" fontId="3" fillId="0" borderId="8" xfId="4" applyFont="1" applyFill="1" applyBorder="1" applyAlignment="1">
      <alignment horizontal="left" vertical="center"/>
    </xf>
    <xf numFmtId="0" fontId="3" fillId="0" borderId="9" xfId="4" applyFont="1" applyFill="1" applyBorder="1" applyAlignment="1">
      <alignment horizontal="left" vertical="center" wrapText="1"/>
    </xf>
    <xf numFmtId="0" fontId="6" fillId="0" borderId="53" xfId="4" applyFont="1" applyFill="1" applyBorder="1" applyAlignment="1">
      <alignment horizontal="center" vertical="center" wrapText="1"/>
    </xf>
    <xf numFmtId="0" fontId="6" fillId="0" borderId="59" xfId="4" applyFont="1" applyFill="1" applyBorder="1" applyAlignment="1">
      <alignment horizontal="center" vertical="center" wrapText="1"/>
    </xf>
    <xf numFmtId="0" fontId="6" fillId="0" borderId="47" xfId="4" applyFont="1" applyFill="1" applyBorder="1" applyAlignment="1">
      <alignment horizontal="center" vertical="center" wrapText="1"/>
    </xf>
    <xf numFmtId="0" fontId="6" fillId="0" borderId="55" xfId="4" applyFont="1" applyFill="1" applyBorder="1" applyAlignment="1">
      <alignment horizontal="center" vertical="center" wrapText="1"/>
    </xf>
    <xf numFmtId="0" fontId="6" fillId="0" borderId="54" xfId="4" applyFont="1" applyFill="1" applyBorder="1" applyAlignment="1">
      <alignment vertical="center" wrapText="1"/>
    </xf>
    <xf numFmtId="0" fontId="6" fillId="0" borderId="0" xfId="4" applyFont="1" applyFill="1" applyAlignment="1">
      <alignment vertical="center"/>
    </xf>
    <xf numFmtId="0" fontId="6" fillId="0" borderId="4" xfId="4" applyFont="1" applyFill="1" applyBorder="1" applyAlignment="1">
      <alignment horizontal="center" vertical="center" wrapText="1"/>
    </xf>
    <xf numFmtId="0" fontId="6" fillId="0" borderId="40" xfId="4" applyFont="1" applyFill="1" applyBorder="1" applyAlignment="1">
      <alignment horizontal="center" vertical="center" wrapText="1"/>
    </xf>
    <xf numFmtId="0" fontId="6" fillId="0" borderId="5" xfId="4" applyFont="1" applyFill="1" applyBorder="1" applyAlignment="1">
      <alignment horizontal="center" vertical="center" wrapText="1"/>
    </xf>
    <xf numFmtId="0" fontId="6" fillId="0" borderId="6" xfId="4" applyFont="1" applyFill="1" applyBorder="1" applyAlignment="1">
      <alignment vertical="center" wrapText="1"/>
    </xf>
    <xf numFmtId="0" fontId="6" fillId="0" borderId="6" xfId="4" applyFont="1" applyFill="1" applyBorder="1" applyAlignment="1">
      <alignment horizontal="center" vertical="center" wrapText="1"/>
    </xf>
    <xf numFmtId="0" fontId="6" fillId="0" borderId="48" xfId="4" applyFont="1" applyFill="1" applyBorder="1" applyAlignment="1">
      <alignment horizontal="center" vertical="center" wrapText="1"/>
    </xf>
    <xf numFmtId="0" fontId="6" fillId="0" borderId="49" xfId="4" applyFont="1" applyFill="1" applyBorder="1" applyAlignment="1">
      <alignment horizontal="center" vertical="center" wrapText="1"/>
    </xf>
    <xf numFmtId="0" fontId="6" fillId="0" borderId="50" xfId="4" applyFont="1" applyFill="1" applyBorder="1" applyAlignment="1">
      <alignment horizontal="center" vertical="center" wrapText="1"/>
    </xf>
    <xf numFmtId="0" fontId="6" fillId="0" borderId="51" xfId="4" applyFont="1" applyFill="1" applyBorder="1" applyAlignment="1">
      <alignment horizontal="center" vertical="center" wrapText="1"/>
    </xf>
    <xf numFmtId="0" fontId="6" fillId="0" borderId="9" xfId="4" applyFont="1" applyFill="1" applyBorder="1" applyAlignment="1">
      <alignment horizontal="center" vertical="center" wrapText="1"/>
    </xf>
    <xf numFmtId="0" fontId="3" fillId="0" borderId="0" xfId="4" applyFont="1" applyFill="1"/>
    <xf numFmtId="0" fontId="5" fillId="0" borderId="5" xfId="4" applyFont="1" applyFill="1" applyBorder="1" applyAlignment="1">
      <alignment horizontal="center" vertical="center" wrapText="1"/>
    </xf>
    <xf numFmtId="0" fontId="5" fillId="0" borderId="6" xfId="4" applyFont="1" applyFill="1" applyBorder="1" applyAlignment="1">
      <alignment horizontal="center" vertical="center" wrapText="1"/>
    </xf>
    <xf numFmtId="0" fontId="3" fillId="0" borderId="5" xfId="4" applyFont="1" applyFill="1" applyBorder="1" applyAlignment="1">
      <alignment horizontal="center" vertical="center"/>
    </xf>
    <xf numFmtId="0" fontId="3" fillId="0" borderId="6" xfId="4" applyFont="1" applyFill="1" applyBorder="1" applyAlignment="1">
      <alignment horizontal="center" vertical="center"/>
    </xf>
    <xf numFmtId="164" fontId="3" fillId="0" borderId="6" xfId="4" applyNumberFormat="1" applyFont="1" applyFill="1" applyBorder="1" applyAlignment="1">
      <alignment horizontal="center" vertical="center"/>
    </xf>
    <xf numFmtId="0" fontId="3" fillId="0" borderId="48" xfId="4" applyFont="1" applyFill="1" applyBorder="1" applyAlignment="1">
      <alignment horizontal="center" vertical="center" wrapText="1"/>
    </xf>
    <xf numFmtId="0" fontId="3" fillId="0" borderId="50" xfId="4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3" fillId="0" borderId="8" xfId="4" applyFont="1" applyFill="1" applyBorder="1" applyAlignment="1">
      <alignment horizontal="center" vertical="center"/>
    </xf>
    <xf numFmtId="10" fontId="3" fillId="0" borderId="9" xfId="4" applyNumberFormat="1" applyFont="1" applyFill="1" applyBorder="1" applyAlignment="1">
      <alignment horizontal="center" vertical="center"/>
    </xf>
    <xf numFmtId="9" fontId="3" fillId="0" borderId="50" xfId="0" applyNumberFormat="1" applyFont="1" applyFill="1" applyBorder="1" applyAlignment="1">
      <alignment horizontal="center" vertical="center"/>
    </xf>
    <xf numFmtId="0" fontId="5" fillId="0" borderId="52" xfId="4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9" fontId="5" fillId="0" borderId="47" xfId="0" applyNumberFormat="1" applyFont="1" applyFill="1" applyBorder="1" applyAlignment="1">
      <alignment horizontal="center" vertical="center" wrapText="1"/>
    </xf>
    <xf numFmtId="9" fontId="5" fillId="0" borderId="2" xfId="0" applyNumberFormat="1" applyFont="1" applyFill="1" applyBorder="1" applyAlignment="1">
      <alignment horizontal="center" vertical="center" wrapText="1"/>
    </xf>
    <xf numFmtId="9" fontId="5" fillId="0" borderId="2" xfId="4" applyNumberFormat="1" applyFont="1" applyFill="1" applyBorder="1" applyAlignment="1">
      <alignment horizontal="center" vertical="center" wrapText="1"/>
    </xf>
    <xf numFmtId="9" fontId="5" fillId="0" borderId="3" xfId="4" applyNumberFormat="1" applyFont="1" applyFill="1" applyBorder="1" applyAlignment="1">
      <alignment vertical="center" wrapText="1"/>
    </xf>
    <xf numFmtId="9" fontId="5" fillId="0" borderId="5" xfId="4" applyNumberFormat="1" applyFont="1" applyFill="1" applyBorder="1" applyAlignment="1">
      <alignment horizontal="center" vertical="center" wrapText="1"/>
    </xf>
    <xf numFmtId="9" fontId="5" fillId="0" borderId="6" xfId="4" applyNumberFormat="1" applyFont="1" applyFill="1" applyBorder="1" applyAlignment="1">
      <alignment vertical="center" wrapText="1"/>
    </xf>
    <xf numFmtId="9" fontId="5" fillId="0" borderId="8" xfId="0" applyNumberFormat="1" applyFont="1" applyFill="1" applyBorder="1" applyAlignment="1">
      <alignment horizontal="center" vertical="center" wrapText="1"/>
    </xf>
    <xf numFmtId="9" fontId="5" fillId="0" borderId="8" xfId="4" applyNumberFormat="1" applyFont="1" applyFill="1" applyBorder="1" applyAlignment="1">
      <alignment horizontal="center" vertical="center" wrapText="1"/>
    </xf>
    <xf numFmtId="9" fontId="5" fillId="0" borderId="9" xfId="4" applyNumberFormat="1" applyFont="1" applyFill="1" applyBorder="1" applyAlignment="1">
      <alignment vertical="center" wrapText="1"/>
    </xf>
    <xf numFmtId="0" fontId="16" fillId="0" borderId="0" xfId="4" applyFill="1"/>
    <xf numFmtId="0" fontId="9" fillId="0" borderId="4" xfId="0" applyFont="1" applyFill="1" applyBorder="1" applyAlignment="1">
      <alignment horizontal="center" vertical="center" wrapText="1"/>
    </xf>
    <xf numFmtId="0" fontId="6" fillId="0" borderId="46" xfId="4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9" fillId="0" borderId="45" xfId="0" applyFont="1" applyFill="1" applyBorder="1" applyAlignment="1">
      <alignment horizontal="center" vertical="center" wrapText="1"/>
    </xf>
    <xf numFmtId="164" fontId="3" fillId="0" borderId="5" xfId="4" applyNumberFormat="1" applyFont="1" applyFill="1" applyBorder="1" applyAlignment="1">
      <alignment horizontal="center" vertical="center"/>
    </xf>
    <xf numFmtId="10" fontId="3" fillId="0" borderId="8" xfId="4" applyNumberFormat="1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center" vertical="center" wrapText="1"/>
    </xf>
    <xf numFmtId="0" fontId="4" fillId="7" borderId="50" xfId="4" applyFont="1" applyFill="1" applyBorder="1" applyAlignment="1">
      <alignment horizontal="center" vertical="center" wrapText="1"/>
    </xf>
    <xf numFmtId="0" fontId="3" fillId="0" borderId="5" xfId="4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9" fontId="3" fillId="0" borderId="5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9" fontId="3" fillId="0" borderId="8" xfId="0" applyNumberFormat="1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9" fontId="5" fillId="0" borderId="5" xfId="0" applyNumberFormat="1" applyFont="1" applyFill="1" applyBorder="1" applyAlignment="1">
      <alignment horizontal="center" vertical="center" wrapText="1"/>
    </xf>
    <xf numFmtId="1" fontId="5" fillId="0" borderId="5" xfId="0" applyNumberFormat="1" applyFont="1" applyFill="1" applyBorder="1" applyAlignment="1">
      <alignment horizontal="center" vertical="center" wrapText="1"/>
    </xf>
    <xf numFmtId="9" fontId="5" fillId="0" borderId="5" xfId="1" applyFont="1" applyFill="1" applyBorder="1" applyAlignment="1">
      <alignment horizontal="center" vertical="center" wrapText="1"/>
    </xf>
    <xf numFmtId="164" fontId="3" fillId="0" borderId="5" xfId="1" applyNumberFormat="1" applyFont="1" applyFill="1" applyBorder="1" applyAlignment="1">
      <alignment horizontal="center" vertical="center"/>
    </xf>
    <xf numFmtId="9" fontId="5" fillId="0" borderId="5" xfId="0" applyNumberFormat="1" applyFont="1" applyBorder="1" applyAlignment="1">
      <alignment horizontal="center" vertical="center" wrapText="1"/>
    </xf>
    <xf numFmtId="0" fontId="20" fillId="0" borderId="0" xfId="4" applyFont="1" applyAlignment="1">
      <alignment vertical="center"/>
    </xf>
    <xf numFmtId="9" fontId="3" fillId="0" borderId="2" xfId="1" applyFont="1" applyFill="1" applyBorder="1" applyAlignment="1">
      <alignment horizontal="center" vertical="center"/>
    </xf>
    <xf numFmtId="9" fontId="3" fillId="0" borderId="5" xfId="1" applyFont="1" applyFill="1" applyBorder="1" applyAlignment="1">
      <alignment horizontal="center" vertical="center"/>
    </xf>
    <xf numFmtId="9" fontId="3" fillId="0" borderId="8" xfId="1" applyFont="1" applyFill="1" applyBorder="1" applyAlignment="1">
      <alignment horizontal="center" vertical="center"/>
    </xf>
    <xf numFmtId="165" fontId="5" fillId="0" borderId="8" xfId="0" applyNumberFormat="1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10" fontId="5" fillId="0" borderId="2" xfId="1" applyNumberFormat="1" applyFont="1" applyFill="1" applyBorder="1" applyAlignment="1">
      <alignment horizontal="center" vertical="center" wrapText="1"/>
    </xf>
    <xf numFmtId="10" fontId="5" fillId="0" borderId="5" xfId="1" applyNumberFormat="1" applyFont="1" applyFill="1" applyBorder="1" applyAlignment="1">
      <alignment horizontal="center" vertical="center" wrapText="1"/>
    </xf>
    <xf numFmtId="0" fontId="3" fillId="0" borderId="41" xfId="4" applyFont="1" applyFill="1" applyBorder="1" applyAlignment="1">
      <alignment horizontal="center" vertical="center"/>
    </xf>
    <xf numFmtId="0" fontId="5" fillId="0" borderId="41" xfId="4" applyFont="1" applyFill="1" applyBorder="1" applyAlignment="1">
      <alignment horizontal="center" vertical="center" wrapText="1"/>
    </xf>
    <xf numFmtId="164" fontId="3" fillId="0" borderId="41" xfId="4" applyNumberFormat="1" applyFont="1" applyFill="1" applyBorder="1" applyAlignment="1">
      <alignment horizontal="center" vertical="center"/>
    </xf>
    <xf numFmtId="10" fontId="3" fillId="0" borderId="46" xfId="4" applyNumberFormat="1" applyFont="1" applyFill="1" applyBorder="1" applyAlignment="1">
      <alignment horizontal="center" vertical="center"/>
    </xf>
    <xf numFmtId="9" fontId="5" fillId="0" borderId="55" xfId="0" applyNumberFormat="1" applyFont="1" applyFill="1" applyBorder="1" applyAlignment="1">
      <alignment horizontal="center" vertical="center" wrapText="1"/>
    </xf>
    <xf numFmtId="9" fontId="5" fillId="0" borderId="41" xfId="0" applyNumberFormat="1" applyFont="1" applyFill="1" applyBorder="1" applyAlignment="1">
      <alignment horizontal="center" vertical="center" wrapText="1"/>
    </xf>
    <xf numFmtId="165" fontId="5" fillId="0" borderId="46" xfId="0" applyNumberFormat="1" applyFont="1" applyFill="1" applyBorder="1" applyAlignment="1">
      <alignment horizontal="center" vertical="center" wrapText="1"/>
    </xf>
    <xf numFmtId="9" fontId="3" fillId="9" borderId="68" xfId="1" applyFont="1" applyFill="1" applyBorder="1" applyAlignment="1">
      <alignment horizontal="center" vertical="center"/>
    </xf>
    <xf numFmtId="9" fontId="5" fillId="9" borderId="68" xfId="1" applyFont="1" applyFill="1" applyBorder="1" applyAlignment="1">
      <alignment horizontal="center" vertical="center" wrapText="1"/>
    </xf>
    <xf numFmtId="9" fontId="3" fillId="0" borderId="5" xfId="4" applyNumberFormat="1" applyFont="1" applyFill="1" applyBorder="1" applyAlignment="1">
      <alignment horizontal="center" vertical="center"/>
    </xf>
    <xf numFmtId="9" fontId="5" fillId="0" borderId="5" xfId="0" applyNumberFormat="1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/>
    </xf>
    <xf numFmtId="0" fontId="6" fillId="0" borderId="50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vertical="center" wrapText="1"/>
    </xf>
    <xf numFmtId="9" fontId="6" fillId="0" borderId="8" xfId="1" applyFont="1" applyFill="1" applyBorder="1" applyAlignment="1">
      <alignment horizontal="center" vertical="center"/>
    </xf>
    <xf numFmtId="164" fontId="6" fillId="0" borderId="8" xfId="1" applyNumberFormat="1" applyFont="1" applyFill="1" applyBorder="1" applyAlignment="1">
      <alignment horizontal="center" vertical="center"/>
    </xf>
    <xf numFmtId="9" fontId="5" fillId="0" borderId="5" xfId="0" applyNumberFormat="1" applyFont="1" applyBorder="1" applyAlignment="1">
      <alignment horizontal="center" vertical="center" wrapText="1"/>
    </xf>
    <xf numFmtId="1" fontId="5" fillId="0" borderId="5" xfId="0" applyNumberFormat="1" applyFont="1" applyBorder="1" applyAlignment="1">
      <alignment horizontal="center" vertical="center" wrapText="1"/>
    </xf>
    <xf numFmtId="9" fontId="5" fillId="0" borderId="5" xfId="0" applyNumberFormat="1" applyFont="1" applyBorder="1" applyAlignment="1">
      <alignment horizontal="center" vertical="center" wrapText="1"/>
    </xf>
    <xf numFmtId="0" fontId="3" fillId="0" borderId="5" xfId="4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9" fontId="5" fillId="0" borderId="5" xfId="0" applyNumberFormat="1" applyFont="1" applyFill="1" applyBorder="1" applyAlignment="1">
      <alignment horizontal="center" vertical="center" wrapText="1"/>
    </xf>
    <xf numFmtId="1" fontId="3" fillId="0" borderId="8" xfId="4" applyNumberFormat="1" applyFont="1" applyFill="1" applyBorder="1" applyAlignment="1">
      <alignment horizontal="center" vertical="center"/>
    </xf>
    <xf numFmtId="1" fontId="3" fillId="0" borderId="5" xfId="4" applyNumberFormat="1" applyFont="1" applyFill="1" applyBorder="1" applyAlignment="1">
      <alignment horizontal="center" vertical="center"/>
    </xf>
    <xf numFmtId="9" fontId="5" fillId="0" borderId="5" xfId="0" applyNumberFormat="1" applyFont="1" applyBorder="1" applyAlignment="1">
      <alignment horizontal="center" vertical="center" wrapText="1"/>
    </xf>
    <xf numFmtId="9" fontId="3" fillId="0" borderId="5" xfId="0" applyNumberFormat="1" applyFont="1" applyFill="1" applyBorder="1" applyAlignment="1">
      <alignment horizontal="center" vertical="center" wrapText="1"/>
    </xf>
    <xf numFmtId="1" fontId="5" fillId="0" borderId="5" xfId="0" applyNumberFormat="1" applyFont="1" applyFill="1" applyBorder="1" applyAlignment="1">
      <alignment horizontal="center" vertical="center" wrapText="1"/>
    </xf>
    <xf numFmtId="9" fontId="3" fillId="0" borderId="72" xfId="0" applyNumberFormat="1" applyFont="1" applyBorder="1" applyAlignment="1">
      <alignment horizontal="center" vertical="center"/>
    </xf>
    <xf numFmtId="10" fontId="10" fillId="0" borderId="31" xfId="0" applyNumberFormat="1" applyFont="1" applyBorder="1" applyAlignment="1">
      <alignment horizontal="left" vertical="center" wrapText="1"/>
    </xf>
    <xf numFmtId="10" fontId="6" fillId="0" borderId="0" xfId="0" applyNumberFormat="1" applyFont="1" applyAlignment="1">
      <alignment vertical="center"/>
    </xf>
    <xf numFmtId="10" fontId="6" fillId="0" borderId="72" xfId="0" applyNumberFormat="1" applyFont="1" applyBorder="1" applyAlignment="1">
      <alignment horizontal="center" vertical="center"/>
    </xf>
    <xf numFmtId="10" fontId="3" fillId="0" borderId="72" xfId="0" applyNumberFormat="1" applyFont="1" applyBorder="1" applyAlignment="1">
      <alignment horizontal="center" vertical="center"/>
    </xf>
    <xf numFmtId="10" fontId="6" fillId="3" borderId="72" xfId="0" applyNumberFormat="1" applyFont="1" applyFill="1" applyBorder="1" applyAlignment="1">
      <alignment horizontal="center" vertical="center"/>
    </xf>
    <xf numFmtId="10" fontId="3" fillId="3" borderId="72" xfId="0" applyNumberFormat="1" applyFont="1" applyFill="1" applyBorder="1" applyAlignment="1">
      <alignment horizontal="center" vertical="center"/>
    </xf>
    <xf numFmtId="9" fontId="3" fillId="5" borderId="5" xfId="0" applyNumberFormat="1" applyFont="1" applyFill="1" applyBorder="1" applyAlignment="1">
      <alignment horizontal="center" vertical="center"/>
    </xf>
    <xf numFmtId="9" fontId="3" fillId="0" borderId="5" xfId="0" applyNumberFormat="1" applyFont="1" applyFill="1" applyBorder="1" applyAlignment="1">
      <alignment horizontal="center" vertical="center"/>
    </xf>
    <xf numFmtId="10" fontId="3" fillId="0" borderId="41" xfId="0" applyNumberFormat="1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9" fontId="5" fillId="12" borderId="5" xfId="0" applyNumberFormat="1" applyFont="1" applyFill="1" applyBorder="1" applyAlignment="1">
      <alignment horizontal="center" vertical="center" wrapText="1"/>
    </xf>
    <xf numFmtId="1" fontId="5" fillId="12" borderId="5" xfId="0" applyNumberFormat="1" applyFont="1" applyFill="1" applyBorder="1" applyAlignment="1">
      <alignment horizontal="center" vertical="center" wrapText="1"/>
    </xf>
    <xf numFmtId="10" fontId="5" fillId="0" borderId="5" xfId="0" applyNumberFormat="1" applyFont="1" applyBorder="1" applyAlignment="1">
      <alignment horizontal="center" vertical="center" wrapText="1"/>
    </xf>
    <xf numFmtId="9" fontId="5" fillId="0" borderId="5" xfId="0" applyNumberFormat="1" applyFont="1" applyBorder="1" applyAlignment="1">
      <alignment horizontal="center" vertical="center" wrapText="1"/>
    </xf>
    <xf numFmtId="9" fontId="5" fillId="0" borderId="2" xfId="0" applyNumberFormat="1" applyFont="1" applyBorder="1" applyAlignment="1">
      <alignment horizontal="center" vertical="center" wrapText="1"/>
    </xf>
    <xf numFmtId="1" fontId="5" fillId="0" borderId="5" xfId="0" applyNumberFormat="1" applyFont="1" applyBorder="1" applyAlignment="1">
      <alignment horizontal="center" vertical="center" wrapText="1"/>
    </xf>
    <xf numFmtId="1" fontId="5" fillId="0" borderId="47" xfId="0" applyNumberFormat="1" applyFont="1" applyFill="1" applyBorder="1" applyAlignment="1">
      <alignment horizontal="center" vertical="center" wrapText="1"/>
    </xf>
    <xf numFmtId="166" fontId="5" fillId="0" borderId="5" xfId="0" applyNumberFormat="1" applyFont="1" applyFill="1" applyBorder="1" applyAlignment="1">
      <alignment horizontal="center" vertical="center" wrapText="1"/>
    </xf>
    <xf numFmtId="10" fontId="3" fillId="0" borderId="73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9" fontId="6" fillId="0" borderId="2" xfId="1" applyFont="1" applyBorder="1" applyAlignment="1">
      <alignment horizontal="center" vertical="center"/>
    </xf>
    <xf numFmtId="10" fontId="6" fillId="0" borderId="2" xfId="1" applyNumberFormat="1" applyFont="1" applyBorder="1" applyAlignment="1">
      <alignment horizontal="center" vertical="center"/>
    </xf>
    <xf numFmtId="10" fontId="6" fillId="0" borderId="5" xfId="1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164" fontId="6" fillId="0" borderId="40" xfId="0" applyNumberFormat="1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4" applyFont="1" applyFill="1" applyBorder="1" applyAlignment="1">
      <alignment horizontal="center" vertical="center" wrapText="1"/>
    </xf>
    <xf numFmtId="0" fontId="3" fillId="0" borderId="4" xfId="4" applyFont="1" applyFill="1" applyBorder="1" applyAlignment="1">
      <alignment horizontal="center" vertical="center" wrapText="1"/>
    </xf>
    <xf numFmtId="0" fontId="3" fillId="0" borderId="55" xfId="4" applyFont="1" applyFill="1" applyBorder="1" applyAlignment="1">
      <alignment horizontal="center" vertical="center" wrapText="1"/>
    </xf>
    <xf numFmtId="0" fontId="3" fillId="0" borderId="41" xfId="4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9" fontId="3" fillId="0" borderId="5" xfId="0" applyNumberFormat="1" applyFont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/>
    </xf>
    <xf numFmtId="164" fontId="5" fillId="0" borderId="5" xfId="0" applyNumberFormat="1" applyFont="1" applyFill="1" applyBorder="1" applyAlignment="1">
      <alignment horizontal="center" vertical="center" wrapText="1"/>
    </xf>
    <xf numFmtId="1" fontId="5" fillId="12" borderId="5" xfId="0" applyNumberFormat="1" applyFont="1" applyFill="1" applyBorder="1" applyAlignment="1">
      <alignment horizontal="center" vertical="center" wrapText="1"/>
    </xf>
    <xf numFmtId="164" fontId="5" fillId="12" borderId="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9" fontId="5" fillId="0" borderId="5" xfId="0" applyNumberFormat="1" applyFont="1" applyFill="1" applyBorder="1" applyAlignment="1">
      <alignment horizontal="center" vertical="center" wrapText="1"/>
    </xf>
    <xf numFmtId="1" fontId="5" fillId="0" borderId="5" xfId="0" applyNumberFormat="1" applyFont="1" applyFill="1" applyBorder="1" applyAlignment="1">
      <alignment horizontal="center" vertical="center" wrapText="1"/>
    </xf>
    <xf numFmtId="9" fontId="5" fillId="12" borderId="5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9" fontId="5" fillId="0" borderId="5" xfId="1" applyFont="1" applyFill="1" applyBorder="1" applyAlignment="1">
      <alignment horizontal="center" vertical="center" wrapText="1"/>
    </xf>
    <xf numFmtId="164" fontId="5" fillId="0" borderId="5" xfId="1" applyNumberFormat="1" applyFont="1" applyFill="1" applyBorder="1" applyAlignment="1">
      <alignment horizontal="center" vertical="center" wrapText="1"/>
    </xf>
    <xf numFmtId="10" fontId="5" fillId="0" borderId="5" xfId="0" applyNumberFormat="1" applyFont="1" applyBorder="1" applyAlignment="1">
      <alignment horizontal="center" vertical="center" wrapText="1"/>
    </xf>
    <xf numFmtId="10" fontId="5" fillId="0" borderId="5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10" fontId="5" fillId="0" borderId="40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3" fillId="0" borderId="2" xfId="1" applyNumberFormat="1" applyFont="1" applyFill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164" fontId="3" fillId="0" borderId="39" xfId="1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9" fontId="3" fillId="0" borderId="5" xfId="4" applyNumberFormat="1" applyFont="1" applyFill="1" applyBorder="1" applyAlignment="1">
      <alignment horizontal="center" vertical="center"/>
    </xf>
    <xf numFmtId="0" fontId="3" fillId="0" borderId="47" xfId="4" applyFont="1" applyFill="1" applyBorder="1" applyAlignment="1">
      <alignment horizontal="center" vertical="center" wrapText="1"/>
    </xf>
    <xf numFmtId="0" fontId="3" fillId="0" borderId="5" xfId="4" applyFont="1" applyFill="1" applyBorder="1" applyAlignment="1">
      <alignment horizontal="center" vertical="center" wrapText="1"/>
    </xf>
    <xf numFmtId="9" fontId="3" fillId="0" borderId="5" xfId="1" applyFont="1" applyFill="1" applyBorder="1" applyAlignment="1">
      <alignment horizontal="center" vertical="center" wrapText="1"/>
    </xf>
    <xf numFmtId="0" fontId="3" fillId="0" borderId="53" xfId="4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9" fontId="3" fillId="0" borderId="5" xfId="0" applyNumberFormat="1" applyFont="1" applyFill="1" applyBorder="1" applyAlignment="1">
      <alignment horizontal="center" vertical="center"/>
    </xf>
    <xf numFmtId="9" fontId="3" fillId="0" borderId="8" xfId="0" applyNumberFormat="1" applyFont="1" applyFill="1" applyBorder="1" applyAlignment="1">
      <alignment horizontal="center" vertical="center"/>
    </xf>
    <xf numFmtId="9" fontId="3" fillId="5" borderId="5" xfId="0" applyNumberFormat="1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 wrapText="1"/>
    </xf>
    <xf numFmtId="9" fontId="5" fillId="0" borderId="5" xfId="0" applyNumberFormat="1" applyFont="1" applyFill="1" applyBorder="1" applyAlignment="1">
      <alignment horizontal="center" vertical="center" wrapText="1"/>
    </xf>
    <xf numFmtId="1" fontId="3" fillId="12" borderId="5" xfId="0" applyNumberFormat="1" applyFont="1" applyFill="1" applyBorder="1" applyAlignment="1">
      <alignment horizontal="center" vertical="center"/>
    </xf>
    <xf numFmtId="9" fontId="3" fillId="12" borderId="5" xfId="0" applyNumberFormat="1" applyFont="1" applyFill="1" applyBorder="1" applyAlignment="1">
      <alignment horizontal="center" vertical="center"/>
    </xf>
    <xf numFmtId="164" fontId="3" fillId="0" borderId="5" xfId="1" applyNumberFormat="1" applyFont="1" applyFill="1" applyBorder="1" applyAlignment="1">
      <alignment horizontal="center" vertical="center"/>
    </xf>
    <xf numFmtId="1" fontId="3" fillId="0" borderId="5" xfId="0" applyNumberFormat="1" applyFont="1" applyFill="1" applyBorder="1" applyAlignment="1">
      <alignment horizontal="center" vertical="center" wrapText="1"/>
    </xf>
    <xf numFmtId="1" fontId="3" fillId="12" borderId="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9" fontId="5" fillId="0" borderId="5" xfId="1" applyFont="1" applyFill="1" applyBorder="1" applyAlignment="1">
      <alignment horizontal="center" vertical="center" wrapText="1"/>
    </xf>
    <xf numFmtId="164" fontId="3" fillId="0" borderId="2" xfId="1" applyNumberFormat="1" applyFont="1" applyFill="1" applyBorder="1" applyAlignment="1">
      <alignment horizontal="center" vertical="center" wrapText="1"/>
    </xf>
    <xf numFmtId="164" fontId="3" fillId="0" borderId="5" xfId="1" applyNumberFormat="1" applyFont="1" applyFill="1" applyBorder="1" applyAlignment="1">
      <alignment horizontal="center" vertical="center" wrapText="1"/>
    </xf>
    <xf numFmtId="164" fontId="3" fillId="12" borderId="5" xfId="1" applyNumberFormat="1" applyFont="1" applyFill="1" applyBorder="1" applyAlignment="1">
      <alignment horizontal="center" vertical="center" wrapText="1"/>
    </xf>
    <xf numFmtId="164" fontId="3" fillId="0" borderId="47" xfId="1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9" fontId="3" fillId="0" borderId="71" xfId="0" applyNumberFormat="1" applyFont="1" applyBorder="1" applyAlignment="1">
      <alignment horizontal="center" vertical="center"/>
    </xf>
    <xf numFmtId="10" fontId="3" fillId="0" borderId="5" xfId="0" applyNumberFormat="1" applyFont="1" applyBorder="1" applyAlignment="1">
      <alignment horizontal="center" vertical="center" wrapText="1"/>
    </xf>
    <xf numFmtId="10" fontId="3" fillId="0" borderId="47" xfId="0" applyNumberFormat="1" applyFont="1" applyBorder="1" applyAlignment="1">
      <alignment horizontal="center" vertical="center" wrapText="1"/>
    </xf>
    <xf numFmtId="0" fontId="3" fillId="0" borderId="54" xfId="4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9" fontId="3" fillId="0" borderId="2" xfId="0" applyNumberFormat="1" applyFont="1" applyFill="1" applyBorder="1" applyAlignment="1">
      <alignment horizontal="center" vertical="center"/>
    </xf>
    <xf numFmtId="0" fontId="9" fillId="0" borderId="37" xfId="0" applyFont="1" applyFill="1" applyBorder="1" applyAlignment="1">
      <alignment horizontal="center" vertical="center" wrapText="1"/>
    </xf>
    <xf numFmtId="0" fontId="5" fillId="0" borderId="59" xfId="0" applyFont="1" applyFill="1" applyBorder="1" applyAlignment="1">
      <alignment horizontal="center" vertical="center" wrapText="1"/>
    </xf>
    <xf numFmtId="10" fontId="3" fillId="0" borderId="47" xfId="0" applyNumberFormat="1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/>
    </xf>
    <xf numFmtId="10" fontId="3" fillId="0" borderId="2" xfId="1" applyNumberFormat="1" applyFont="1" applyFill="1" applyBorder="1" applyAlignment="1">
      <alignment horizontal="center" vertical="center"/>
    </xf>
    <xf numFmtId="0" fontId="5" fillId="0" borderId="40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center" vertical="center"/>
    </xf>
    <xf numFmtId="10" fontId="3" fillId="0" borderId="5" xfId="1" applyNumberFormat="1" applyFont="1" applyFill="1" applyBorder="1" applyAlignment="1">
      <alignment horizontal="center" vertical="center"/>
    </xf>
    <xf numFmtId="10" fontId="3" fillId="0" borderId="5" xfId="0" applyNumberFormat="1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center" vertical="center"/>
    </xf>
    <xf numFmtId="0" fontId="2" fillId="0" borderId="5" xfId="4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2" fillId="0" borderId="8" xfId="4" applyFont="1" applyFill="1" applyBorder="1" applyAlignment="1">
      <alignment horizontal="center" vertical="center" wrapText="1"/>
    </xf>
    <xf numFmtId="10" fontId="3" fillId="0" borderId="50" xfId="0" applyNumberFormat="1" applyFont="1" applyFill="1" applyBorder="1" applyAlignment="1">
      <alignment horizontal="center" vertical="center"/>
    </xf>
    <xf numFmtId="9" fontId="3" fillId="0" borderId="5" xfId="1" applyFont="1" applyFill="1" applyBorder="1" applyAlignment="1">
      <alignment horizontal="center" vertical="center" wrapText="1"/>
    </xf>
    <xf numFmtId="9" fontId="5" fillId="0" borderId="5" xfId="0" applyNumberFormat="1" applyFont="1" applyFill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horizontal="center" vertical="center" wrapText="1"/>
    </xf>
    <xf numFmtId="9" fontId="5" fillId="0" borderId="5" xfId="0" applyNumberFormat="1" applyFont="1" applyBorder="1" applyAlignment="1">
      <alignment horizontal="center" vertical="center" wrapText="1"/>
    </xf>
    <xf numFmtId="1" fontId="3" fillId="12" borderId="5" xfId="0" applyNumberFormat="1" applyFont="1" applyFill="1" applyBorder="1" applyAlignment="1">
      <alignment horizontal="center" vertical="center"/>
    </xf>
    <xf numFmtId="9" fontId="5" fillId="0" borderId="5" xfId="0" applyNumberFormat="1" applyFont="1" applyFill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horizontal="center" vertical="center" wrapText="1"/>
    </xf>
    <xf numFmtId="1" fontId="5" fillId="12" borderId="5" xfId="0" applyNumberFormat="1" applyFont="1" applyFill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/>
    </xf>
    <xf numFmtId="164" fontId="3" fillId="12" borderId="5" xfId="0" applyNumberFormat="1" applyFont="1" applyFill="1" applyBorder="1" applyAlignment="1">
      <alignment horizontal="center" vertical="center"/>
    </xf>
    <xf numFmtId="9" fontId="3" fillId="5" borderId="5" xfId="0" applyNumberFormat="1" applyFont="1" applyFill="1" applyBorder="1" applyAlignment="1">
      <alignment horizontal="center" vertical="center"/>
    </xf>
    <xf numFmtId="9" fontId="5" fillId="0" borderId="5" xfId="0" applyNumberFormat="1" applyFont="1" applyBorder="1" applyAlignment="1">
      <alignment horizontal="center" vertical="center" wrapText="1"/>
    </xf>
    <xf numFmtId="10" fontId="5" fillId="0" borderId="5" xfId="0" applyNumberFormat="1" applyFont="1" applyBorder="1" applyAlignment="1">
      <alignment horizontal="center" vertical="center" wrapText="1"/>
    </xf>
    <xf numFmtId="164" fontId="3" fillId="0" borderId="5" xfId="4" applyNumberFormat="1" applyFont="1" applyFill="1" applyBorder="1" applyAlignment="1">
      <alignment horizontal="center" vertical="center"/>
    </xf>
    <xf numFmtId="9" fontId="3" fillId="0" borderId="5" xfId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9" fontId="3" fillId="5" borderId="5" xfId="0" applyNumberFormat="1" applyFont="1" applyFill="1" applyBorder="1" applyAlignment="1">
      <alignment horizontal="center" vertical="center"/>
    </xf>
    <xf numFmtId="9" fontId="3" fillId="0" borderId="5" xfId="0" applyNumberFormat="1" applyFont="1" applyFill="1" applyBorder="1" applyAlignment="1">
      <alignment horizontal="center" vertical="center" wrapText="1"/>
    </xf>
    <xf numFmtId="9" fontId="5" fillId="0" borderId="5" xfId="0" applyNumberFormat="1" applyFont="1" applyFill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horizontal="center" vertical="center" wrapText="1"/>
    </xf>
    <xf numFmtId="1" fontId="5" fillId="0" borderId="5" xfId="0" applyNumberFormat="1" applyFont="1" applyFill="1" applyBorder="1" applyAlignment="1">
      <alignment horizontal="center" vertical="center" wrapText="1"/>
    </xf>
    <xf numFmtId="9" fontId="5" fillId="0" borderId="5" xfId="0" applyNumberFormat="1" applyFont="1" applyBorder="1" applyAlignment="1">
      <alignment horizontal="center" vertical="center" wrapText="1"/>
    </xf>
    <xf numFmtId="10" fontId="5" fillId="0" borderId="5" xfId="0" applyNumberFormat="1" applyFont="1" applyBorder="1" applyAlignment="1">
      <alignment horizontal="center" vertical="center" wrapText="1"/>
    </xf>
    <xf numFmtId="1" fontId="3" fillId="13" borderId="5" xfId="0" applyNumberFormat="1" applyFont="1" applyFill="1" applyBorder="1" applyAlignment="1">
      <alignment horizontal="center" vertical="center" wrapText="1"/>
    </xf>
    <xf numFmtId="164" fontId="3" fillId="13" borderId="5" xfId="1" applyNumberFormat="1" applyFont="1" applyFill="1" applyBorder="1" applyAlignment="1">
      <alignment horizontal="center" vertical="center" wrapText="1"/>
    </xf>
    <xf numFmtId="1" fontId="5" fillId="13" borderId="5" xfId="0" applyNumberFormat="1" applyFont="1" applyFill="1" applyBorder="1" applyAlignment="1">
      <alignment horizontal="center" vertical="center" wrapText="1"/>
    </xf>
    <xf numFmtId="164" fontId="5" fillId="13" borderId="5" xfId="0" applyNumberFormat="1" applyFont="1" applyFill="1" applyBorder="1" applyAlignment="1">
      <alignment horizontal="center" vertical="center" wrapText="1"/>
    </xf>
    <xf numFmtId="9" fontId="5" fillId="13" borderId="5" xfId="0" applyNumberFormat="1" applyFont="1" applyFill="1" applyBorder="1" applyAlignment="1">
      <alignment horizontal="center" vertical="center" wrapText="1"/>
    </xf>
    <xf numFmtId="1" fontId="3" fillId="13" borderId="5" xfId="0" applyNumberFormat="1" applyFont="1" applyFill="1" applyBorder="1" applyAlignment="1">
      <alignment horizontal="center" vertical="center"/>
    </xf>
    <xf numFmtId="10" fontId="3" fillId="0" borderId="73" xfId="0" applyNumberFormat="1" applyFont="1" applyBorder="1" applyAlignment="1">
      <alignment horizontal="center" vertical="center" wrapText="1"/>
    </xf>
    <xf numFmtId="1" fontId="5" fillId="13" borderId="5" xfId="0" applyNumberFormat="1" applyFont="1" applyFill="1" applyBorder="1" applyAlignment="1">
      <alignment horizontal="center" vertical="center" wrapText="1"/>
    </xf>
    <xf numFmtId="9" fontId="5" fillId="13" borderId="5" xfId="0" applyNumberFormat="1" applyFont="1" applyFill="1" applyBorder="1" applyAlignment="1">
      <alignment horizontal="center" vertical="center" wrapText="1"/>
    </xf>
    <xf numFmtId="9" fontId="5" fillId="0" borderId="5" xfId="0" applyNumberFormat="1" applyFont="1" applyFill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horizontal="center" vertical="center" wrapText="1"/>
    </xf>
    <xf numFmtId="9" fontId="5" fillId="12" borderId="5" xfId="0" applyNumberFormat="1" applyFont="1" applyFill="1" applyBorder="1" applyAlignment="1">
      <alignment horizontal="center" vertical="center" wrapText="1"/>
    </xf>
    <xf numFmtId="1" fontId="3" fillId="12" borderId="5" xfId="0" applyNumberFormat="1" applyFont="1" applyFill="1" applyBorder="1" applyAlignment="1">
      <alignment horizontal="center" vertical="center"/>
    </xf>
    <xf numFmtId="1" fontId="5" fillId="12" borderId="5" xfId="0" applyNumberFormat="1" applyFont="1" applyFill="1" applyBorder="1" applyAlignment="1">
      <alignment horizontal="center" vertical="center" wrapText="1"/>
    </xf>
    <xf numFmtId="1" fontId="5" fillId="0" borderId="5" xfId="0" applyNumberFormat="1" applyFont="1" applyFill="1" applyBorder="1" applyAlignment="1">
      <alignment horizontal="center" vertical="center" wrapText="1"/>
    </xf>
    <xf numFmtId="164" fontId="5" fillId="12" borderId="5" xfId="0" applyNumberFormat="1" applyFont="1" applyFill="1" applyBorder="1" applyAlignment="1">
      <alignment horizontal="center" vertical="center" wrapText="1"/>
    </xf>
    <xf numFmtId="10" fontId="3" fillId="13" borderId="5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9" fontId="3" fillId="0" borderId="5" xfId="0" applyNumberFormat="1" applyFont="1" applyBorder="1" applyAlignment="1">
      <alignment horizontal="center" vertical="center" wrapText="1"/>
    </xf>
    <xf numFmtId="164" fontId="3" fillId="0" borderId="5" xfId="1" applyNumberFormat="1" applyFont="1" applyFill="1" applyBorder="1" applyAlignment="1">
      <alignment horizontal="center" vertical="center" wrapText="1"/>
    </xf>
    <xf numFmtId="9" fontId="5" fillId="0" borderId="5" xfId="0" applyNumberFormat="1" applyFont="1" applyBorder="1" applyAlignment="1">
      <alignment horizontal="center" vertical="center" wrapText="1"/>
    </xf>
    <xf numFmtId="10" fontId="5" fillId="0" borderId="5" xfId="0" applyNumberFormat="1" applyFont="1" applyBorder="1" applyAlignment="1">
      <alignment horizontal="center" vertical="center" wrapText="1"/>
    </xf>
    <xf numFmtId="10" fontId="3" fillId="5" borderId="2" xfId="0" applyNumberFormat="1" applyFont="1" applyFill="1" applyBorder="1" applyAlignment="1">
      <alignment horizontal="center" vertical="center" wrapText="1"/>
    </xf>
    <xf numFmtId="10" fontId="3" fillId="5" borderId="5" xfId="0" applyNumberFormat="1" applyFont="1" applyFill="1" applyBorder="1" applyAlignment="1">
      <alignment horizontal="center" vertical="center" wrapText="1"/>
    </xf>
    <xf numFmtId="10" fontId="5" fillId="0" borderId="59" xfId="0" applyNumberFormat="1" applyFont="1" applyBorder="1" applyAlignment="1">
      <alignment horizontal="center" vertical="center" wrapText="1"/>
    </xf>
    <xf numFmtId="10" fontId="6" fillId="0" borderId="2" xfId="1" applyNumberFormat="1" applyFont="1" applyBorder="1" applyAlignment="1">
      <alignment horizontal="center" vertical="center" wrapText="1"/>
    </xf>
    <xf numFmtId="10" fontId="6" fillId="0" borderId="5" xfId="1" applyNumberFormat="1" applyFont="1" applyBorder="1" applyAlignment="1">
      <alignment horizontal="center" vertical="center" wrapText="1"/>
    </xf>
    <xf numFmtId="164" fontId="6" fillId="0" borderId="5" xfId="1" applyNumberFormat="1" applyFont="1" applyBorder="1" applyAlignment="1">
      <alignment horizontal="center" vertical="center" wrapText="1"/>
    </xf>
    <xf numFmtId="164" fontId="6" fillId="0" borderId="40" xfId="0" applyNumberFormat="1" applyFont="1" applyBorder="1" applyAlignment="1">
      <alignment horizontal="center" vertical="center" wrapText="1"/>
    </xf>
    <xf numFmtId="164" fontId="6" fillId="0" borderId="8" xfId="1" applyNumberFormat="1" applyFont="1" applyBorder="1" applyAlignment="1">
      <alignment horizontal="center" vertical="center" wrapText="1"/>
    </xf>
    <xf numFmtId="164" fontId="3" fillId="0" borderId="5" xfId="1" applyNumberFormat="1" applyFont="1" applyFill="1" applyBorder="1" applyAlignment="1">
      <alignment horizontal="center" vertical="center"/>
    </xf>
    <xf numFmtId="9" fontId="5" fillId="0" borderId="8" xfId="1" applyFont="1" applyFill="1" applyBorder="1" applyAlignment="1">
      <alignment horizontal="center" vertical="center" wrapText="1"/>
    </xf>
    <xf numFmtId="164" fontId="3" fillId="9" borderId="68" xfId="1" applyNumberFormat="1" applyFont="1" applyFill="1" applyBorder="1" applyAlignment="1">
      <alignment horizontal="center" vertical="center"/>
    </xf>
    <xf numFmtId="2" fontId="5" fillId="0" borderId="5" xfId="4" applyNumberFormat="1" applyFont="1" applyFill="1" applyBorder="1" applyAlignment="1">
      <alignment horizontal="center" vertical="center" wrapText="1"/>
    </xf>
    <xf numFmtId="9" fontId="3" fillId="5" borderId="5" xfId="0" applyNumberFormat="1" applyFont="1" applyFill="1" applyBorder="1" applyAlignment="1">
      <alignment horizontal="center" vertical="center" wrapText="1"/>
    </xf>
    <xf numFmtId="9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10" fontId="5" fillId="9" borderId="77" xfId="1" applyNumberFormat="1" applyFont="1" applyFill="1" applyBorder="1" applyAlignment="1">
      <alignment horizontal="center" vertical="center" wrapText="1"/>
    </xf>
    <xf numFmtId="10" fontId="5" fillId="9" borderId="80" xfId="1" applyNumberFormat="1" applyFont="1" applyFill="1" applyBorder="1" applyAlignment="1">
      <alignment horizontal="center" vertical="center" wrapText="1"/>
    </xf>
    <xf numFmtId="9" fontId="3" fillId="9" borderId="78" xfId="1" applyFont="1" applyFill="1" applyBorder="1" applyAlignment="1">
      <alignment horizontal="center" vertical="center"/>
    </xf>
    <xf numFmtId="10" fontId="5" fillId="9" borderId="67" xfId="1" applyNumberFormat="1" applyFont="1" applyFill="1" applyBorder="1" applyAlignment="1">
      <alignment horizontal="center" vertical="center" wrapText="1"/>
    </xf>
    <xf numFmtId="10" fontId="5" fillId="9" borderId="68" xfId="1" applyNumberFormat="1" applyFont="1" applyFill="1" applyBorder="1" applyAlignment="1">
      <alignment horizontal="center" vertical="center" wrapText="1"/>
    </xf>
    <xf numFmtId="164" fontId="3" fillId="9" borderId="79" xfId="1" applyNumberFormat="1" applyFont="1" applyFill="1" applyBorder="1" applyAlignment="1">
      <alignment horizontal="center" vertical="center"/>
    </xf>
    <xf numFmtId="9" fontId="3" fillId="5" borderId="5" xfId="0" applyNumberFormat="1" applyFont="1" applyFill="1" applyBorder="1" applyAlignment="1">
      <alignment horizontal="center" vertical="center" wrapText="1"/>
    </xf>
    <xf numFmtId="9" fontId="5" fillId="3" borderId="5" xfId="0" applyNumberFormat="1" applyFont="1" applyFill="1" applyBorder="1" applyAlignment="1">
      <alignment horizontal="center" vertical="center" wrapText="1"/>
    </xf>
    <xf numFmtId="9" fontId="3" fillId="3" borderId="5" xfId="1" applyFont="1" applyFill="1" applyBorder="1" applyAlignment="1">
      <alignment horizontal="center" vertical="center" wrapText="1"/>
    </xf>
    <xf numFmtId="9" fontId="0" fillId="0" borderId="0" xfId="0" applyNumberFormat="1"/>
    <xf numFmtId="164" fontId="0" fillId="0" borderId="0" xfId="1" applyNumberFormat="1" applyFont="1"/>
    <xf numFmtId="9" fontId="3" fillId="0" borderId="5" xfId="0" applyNumberFormat="1" applyFont="1" applyBorder="1" applyAlignment="1">
      <alignment horizontal="center" vertical="center" wrapText="1"/>
    </xf>
    <xf numFmtId="164" fontId="0" fillId="0" borderId="0" xfId="0" applyNumberFormat="1"/>
    <xf numFmtId="9" fontId="5" fillId="0" borderId="5" xfId="0" applyNumberFormat="1" applyFont="1" applyBorder="1" applyAlignment="1">
      <alignment horizontal="center" vertical="center" wrapText="1"/>
    </xf>
    <xf numFmtId="9" fontId="5" fillId="0" borderId="2" xfId="0" applyNumberFormat="1" applyFont="1" applyBorder="1" applyAlignment="1">
      <alignment horizontal="center" vertical="center" wrapText="1"/>
    </xf>
    <xf numFmtId="164" fontId="3" fillId="0" borderId="0" xfId="1" applyNumberFormat="1" applyFont="1" applyAlignment="1">
      <alignment vertical="center"/>
    </xf>
    <xf numFmtId="164" fontId="3" fillId="0" borderId="0" xfId="4" applyNumberFormat="1" applyFont="1" applyFill="1" applyAlignment="1">
      <alignment vertical="center"/>
    </xf>
    <xf numFmtId="0" fontId="9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4" applyFont="1" applyFill="1" applyBorder="1" applyAlignment="1">
      <alignment horizontal="center" vertical="center"/>
    </xf>
    <xf numFmtId="0" fontId="3" fillId="0" borderId="6" xfId="4" applyFont="1" applyFill="1" applyBorder="1" applyAlignment="1">
      <alignment horizontal="center" vertical="center"/>
    </xf>
    <xf numFmtId="9" fontId="3" fillId="0" borderId="5" xfId="1" applyFont="1" applyFill="1" applyBorder="1" applyAlignment="1">
      <alignment horizontal="center" vertical="center" wrapText="1"/>
    </xf>
    <xf numFmtId="0" fontId="3" fillId="0" borderId="41" xfId="4" applyFont="1" applyFill="1" applyBorder="1" applyAlignment="1">
      <alignment horizontal="center" vertical="center"/>
    </xf>
    <xf numFmtId="9" fontId="3" fillId="0" borderId="5" xfId="4" applyNumberFormat="1" applyFont="1" applyFill="1" applyBorder="1" applyAlignment="1">
      <alignment horizontal="center" vertical="center"/>
    </xf>
    <xf numFmtId="9" fontId="3" fillId="0" borderId="5" xfId="1" applyFont="1" applyFill="1" applyBorder="1" applyAlignment="1">
      <alignment horizontal="center" vertical="center"/>
    </xf>
    <xf numFmtId="9" fontId="3" fillId="0" borderId="5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 wrapText="1"/>
    </xf>
    <xf numFmtId="1" fontId="3" fillId="0" borderId="5" xfId="1" applyNumberFormat="1" applyFont="1" applyFill="1" applyBorder="1" applyAlignment="1">
      <alignment horizontal="center" vertical="center" wrapText="1"/>
    </xf>
    <xf numFmtId="1" fontId="3" fillId="12" borderId="5" xfId="1" applyNumberFormat="1" applyFont="1" applyFill="1" applyBorder="1" applyAlignment="1">
      <alignment horizontal="center" vertical="center" wrapText="1"/>
    </xf>
    <xf numFmtId="9" fontId="3" fillId="12" borderId="5" xfId="1" applyFont="1" applyFill="1" applyBorder="1" applyAlignment="1">
      <alignment horizontal="center" vertical="center" wrapText="1"/>
    </xf>
    <xf numFmtId="1" fontId="3" fillId="13" borderId="5" xfId="1" applyNumberFormat="1" applyFont="1" applyFill="1" applyBorder="1" applyAlignment="1">
      <alignment horizontal="center" vertical="center" wrapText="1"/>
    </xf>
    <xf numFmtId="9" fontId="3" fillId="13" borderId="5" xfId="1" applyFont="1" applyFill="1" applyBorder="1" applyAlignment="1">
      <alignment horizontal="center" vertical="center" wrapText="1"/>
    </xf>
    <xf numFmtId="10" fontId="5" fillId="0" borderId="5" xfId="0" applyNumberFormat="1" applyFont="1" applyBorder="1" applyAlignment="1">
      <alignment horizontal="center" vertical="center" wrapText="1"/>
    </xf>
    <xf numFmtId="9" fontId="3" fillId="0" borderId="40" xfId="0" applyNumberFormat="1" applyFont="1" applyFill="1" applyBorder="1" applyAlignment="1">
      <alignment horizontal="center" vertical="center"/>
    </xf>
    <xf numFmtId="9" fontId="5" fillId="9" borderId="76" xfId="1" applyFont="1" applyFill="1" applyBorder="1" applyAlignment="1">
      <alignment horizontal="center" vertical="center" wrapText="1"/>
    </xf>
    <xf numFmtId="9" fontId="3" fillId="5" borderId="5" xfId="0" applyNumberFormat="1" applyFont="1" applyFill="1" applyBorder="1" applyAlignment="1">
      <alignment horizontal="center" vertical="center"/>
    </xf>
    <xf numFmtId="9" fontId="3" fillId="5" borderId="5" xfId="0" applyNumberFormat="1" applyFont="1" applyFill="1" applyBorder="1" applyAlignment="1">
      <alignment horizontal="center" vertical="center" wrapText="1"/>
    </xf>
    <xf numFmtId="9" fontId="3" fillId="0" borderId="5" xfId="0" applyNumberFormat="1" applyFont="1" applyBorder="1" applyAlignment="1">
      <alignment horizontal="center" vertical="center" wrapText="1"/>
    </xf>
    <xf numFmtId="164" fontId="3" fillId="0" borderId="5" xfId="1" applyNumberFormat="1" applyFont="1" applyFill="1" applyBorder="1" applyAlignment="1">
      <alignment horizontal="center" vertical="center" wrapText="1"/>
    </xf>
    <xf numFmtId="9" fontId="5" fillId="0" borderId="5" xfId="0" applyNumberFormat="1" applyFont="1" applyBorder="1" applyAlignment="1">
      <alignment horizontal="center" vertical="center" wrapText="1"/>
    </xf>
    <xf numFmtId="9" fontId="5" fillId="0" borderId="2" xfId="0" applyNumberFormat="1" applyFont="1" applyBorder="1" applyAlignment="1">
      <alignment horizontal="center" vertical="center" wrapText="1"/>
    </xf>
    <xf numFmtId="10" fontId="5" fillId="0" borderId="5" xfId="0" applyNumberFormat="1" applyFont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horizontal="center" vertical="center" wrapText="1"/>
    </xf>
    <xf numFmtId="1" fontId="5" fillId="0" borderId="5" xfId="0" applyNumberFormat="1" applyFont="1" applyFill="1" applyBorder="1" applyAlignment="1">
      <alignment horizontal="center" vertical="center" wrapText="1"/>
    </xf>
    <xf numFmtId="164" fontId="3" fillId="3" borderId="5" xfId="0" applyNumberFormat="1" applyFont="1" applyFill="1" applyBorder="1" applyAlignment="1">
      <alignment horizontal="center" vertical="center"/>
    </xf>
    <xf numFmtId="9" fontId="5" fillId="0" borderId="5" xfId="0" applyNumberFormat="1" applyFont="1" applyFill="1" applyBorder="1" applyAlignment="1">
      <alignment horizontal="center" vertical="center" wrapText="1"/>
    </xf>
    <xf numFmtId="1" fontId="3" fillId="12" borderId="5" xfId="0" applyNumberFormat="1" applyFont="1" applyFill="1" applyBorder="1" applyAlignment="1">
      <alignment horizontal="center" vertical="center"/>
    </xf>
    <xf numFmtId="164" fontId="5" fillId="3" borderId="5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3" fillId="3" borderId="5" xfId="1" applyNumberFormat="1" applyFont="1" applyFill="1" applyBorder="1" applyAlignment="1">
      <alignment horizontal="center" vertical="center" wrapText="1"/>
    </xf>
    <xf numFmtId="164" fontId="3" fillId="3" borderId="71" xfId="0" applyNumberFormat="1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9" fontId="3" fillId="5" borderId="5" xfId="0" applyNumberFormat="1" applyFont="1" applyFill="1" applyBorder="1" applyAlignment="1">
      <alignment horizontal="center" vertical="center"/>
    </xf>
    <xf numFmtId="9" fontId="3" fillId="5" borderId="5" xfId="0" applyNumberFormat="1" applyFont="1" applyFill="1" applyBorder="1" applyAlignment="1">
      <alignment horizontal="center" vertical="center" wrapText="1"/>
    </xf>
    <xf numFmtId="9" fontId="3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1" fontId="5" fillId="0" borderId="5" xfId="0" applyNumberFormat="1" applyFont="1" applyFill="1" applyBorder="1" applyAlignment="1">
      <alignment horizontal="center" vertical="center" wrapText="1"/>
    </xf>
    <xf numFmtId="164" fontId="3" fillId="0" borderId="5" xfId="1" applyNumberFormat="1" applyFont="1" applyFill="1" applyBorder="1" applyAlignment="1">
      <alignment horizontal="center" vertical="center" wrapText="1"/>
    </xf>
    <xf numFmtId="164" fontId="3" fillId="0" borderId="5" xfId="1" applyNumberFormat="1" applyFont="1" applyFill="1" applyBorder="1" applyAlignment="1">
      <alignment horizontal="center" vertical="center"/>
    </xf>
    <xf numFmtId="164" fontId="5" fillId="3" borderId="5" xfId="0" applyNumberFormat="1" applyFont="1" applyFill="1" applyBorder="1" applyAlignment="1">
      <alignment horizontal="center" vertical="center" wrapText="1"/>
    </xf>
    <xf numFmtId="164" fontId="3" fillId="3" borderId="5" xfId="1" applyNumberFormat="1" applyFont="1" applyFill="1" applyBorder="1" applyAlignment="1">
      <alignment horizontal="center" vertical="center"/>
    </xf>
    <xf numFmtId="1" fontId="5" fillId="13" borderId="5" xfId="0" applyNumberFormat="1" applyFont="1" applyFill="1" applyBorder="1" applyAlignment="1">
      <alignment horizontal="center" vertical="center" wrapText="1"/>
    </xf>
    <xf numFmtId="164" fontId="5" fillId="13" borderId="5" xfId="0" applyNumberFormat="1" applyFont="1" applyFill="1" applyBorder="1" applyAlignment="1">
      <alignment horizontal="center" vertical="center" wrapText="1"/>
    </xf>
    <xf numFmtId="1" fontId="3" fillId="13" borderId="5" xfId="0" applyNumberFormat="1" applyFont="1" applyFill="1" applyBorder="1" applyAlignment="1">
      <alignment horizontal="center" vertical="center"/>
    </xf>
    <xf numFmtId="9" fontId="3" fillId="13" borderId="5" xfId="0" applyNumberFormat="1" applyFont="1" applyFill="1" applyBorder="1" applyAlignment="1">
      <alignment horizontal="center" vertical="center"/>
    </xf>
    <xf numFmtId="9" fontId="5" fillId="13" borderId="5" xfId="0" applyNumberFormat="1" applyFont="1" applyFill="1" applyBorder="1" applyAlignment="1">
      <alignment horizontal="center" vertical="center" wrapText="1"/>
    </xf>
    <xf numFmtId="1" fontId="3" fillId="13" borderId="5" xfId="0" applyNumberFormat="1" applyFont="1" applyFill="1" applyBorder="1" applyAlignment="1">
      <alignment horizontal="center" vertical="center" wrapText="1"/>
    </xf>
    <xf numFmtId="1" fontId="3" fillId="13" borderId="5" xfId="1" applyNumberFormat="1" applyFont="1" applyFill="1" applyBorder="1" applyAlignment="1">
      <alignment horizontal="center" vertical="center" wrapText="1"/>
    </xf>
    <xf numFmtId="9" fontId="3" fillId="13" borderId="5" xfId="1" applyFont="1" applyFill="1" applyBorder="1" applyAlignment="1">
      <alignment horizontal="center" vertical="center" wrapText="1"/>
    </xf>
    <xf numFmtId="9" fontId="5" fillId="0" borderId="5" xfId="0" applyNumberFormat="1" applyFont="1" applyBorder="1" applyAlignment="1">
      <alignment horizontal="center" vertical="center" wrapText="1"/>
    </xf>
    <xf numFmtId="9" fontId="5" fillId="0" borderId="2" xfId="0" applyNumberFormat="1" applyFont="1" applyBorder="1" applyAlignment="1">
      <alignment horizontal="center" vertical="center" wrapText="1"/>
    </xf>
    <xf numFmtId="10" fontId="5" fillId="0" borderId="5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1" fontId="3" fillId="3" borderId="5" xfId="0" applyNumberFormat="1" applyFont="1" applyFill="1" applyBorder="1" applyAlignment="1">
      <alignment horizontal="center" vertical="center" wrapText="1"/>
    </xf>
    <xf numFmtId="1" fontId="5" fillId="3" borderId="5" xfId="0" applyNumberFormat="1" applyFont="1" applyFill="1" applyBorder="1" applyAlignment="1">
      <alignment horizontal="center" vertical="center" wrapText="1"/>
    </xf>
    <xf numFmtId="1" fontId="3" fillId="3" borderId="5" xfId="1" applyNumberFormat="1" applyFont="1" applyFill="1" applyBorder="1" applyAlignment="1">
      <alignment horizontal="center" vertical="center" wrapText="1"/>
    </xf>
    <xf numFmtId="1" fontId="3" fillId="3" borderId="5" xfId="0" applyNumberFormat="1" applyFont="1" applyFill="1" applyBorder="1" applyAlignment="1">
      <alignment horizontal="center" vertical="center"/>
    </xf>
    <xf numFmtId="9" fontId="3" fillId="3" borderId="5" xfId="0" applyNumberFormat="1" applyFont="1" applyFill="1" applyBorder="1" applyAlignment="1">
      <alignment horizontal="center" vertical="center"/>
    </xf>
    <xf numFmtId="0" fontId="5" fillId="3" borderId="5" xfId="4" applyFont="1" applyFill="1" applyBorder="1" applyAlignment="1">
      <alignment horizontal="center" vertical="center" wrapText="1"/>
    </xf>
    <xf numFmtId="2" fontId="5" fillId="3" borderId="5" xfId="4" applyNumberFormat="1" applyFont="1" applyFill="1" applyBorder="1" applyAlignment="1">
      <alignment horizontal="center" vertical="center" wrapText="1"/>
    </xf>
    <xf numFmtId="1" fontId="3" fillId="3" borderId="5" xfId="4" applyNumberFormat="1" applyFont="1" applyFill="1" applyBorder="1" applyAlignment="1">
      <alignment horizontal="center" vertical="center"/>
    </xf>
    <xf numFmtId="1" fontId="3" fillId="3" borderId="8" xfId="4" applyNumberFormat="1" applyFont="1" applyFill="1" applyBorder="1" applyAlignment="1">
      <alignment horizontal="center" vertical="center"/>
    </xf>
    <xf numFmtId="10" fontId="3" fillId="3" borderId="8" xfId="4" applyNumberFormat="1" applyFont="1" applyFill="1" applyBorder="1" applyAlignment="1">
      <alignment horizontal="center" vertical="center"/>
    </xf>
    <xf numFmtId="1" fontId="5" fillId="3" borderId="47" xfId="0" applyNumberFormat="1" applyFont="1" applyFill="1" applyBorder="1" applyAlignment="1">
      <alignment horizontal="center" vertical="center" wrapText="1"/>
    </xf>
    <xf numFmtId="9" fontId="5" fillId="3" borderId="47" xfId="0" applyNumberFormat="1" applyFont="1" applyFill="1" applyBorder="1" applyAlignment="1">
      <alignment horizontal="center" vertical="center" wrapText="1"/>
    </xf>
    <xf numFmtId="166" fontId="5" fillId="3" borderId="5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5" fontId="5" fillId="3" borderId="8" xfId="0" applyNumberFormat="1" applyFont="1" applyFill="1" applyBorder="1" applyAlignment="1">
      <alignment horizontal="center" vertical="center" wrapText="1"/>
    </xf>
    <xf numFmtId="0" fontId="3" fillId="13" borderId="5" xfId="0" applyFont="1" applyFill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horizontal="center" vertical="center" wrapText="1"/>
    </xf>
    <xf numFmtId="1" fontId="5" fillId="12" borderId="5" xfId="0" applyNumberFormat="1" applyFont="1" applyFill="1" applyBorder="1" applyAlignment="1">
      <alignment horizontal="center" vertical="center" wrapText="1"/>
    </xf>
    <xf numFmtId="164" fontId="5" fillId="12" borderId="5" xfId="0" applyNumberFormat="1" applyFont="1" applyFill="1" applyBorder="1" applyAlignment="1">
      <alignment horizontal="center" vertical="center" wrapText="1"/>
    </xf>
    <xf numFmtId="9" fontId="5" fillId="0" borderId="5" xfId="0" applyNumberFormat="1" applyFont="1" applyFill="1" applyBorder="1" applyAlignment="1">
      <alignment horizontal="center" vertical="center" wrapText="1"/>
    </xf>
    <xf numFmtId="1" fontId="5" fillId="0" borderId="5" xfId="0" applyNumberFormat="1" applyFont="1" applyFill="1" applyBorder="1" applyAlignment="1">
      <alignment horizontal="center" vertical="center" wrapText="1"/>
    </xf>
    <xf numFmtId="9" fontId="5" fillId="12" borderId="5" xfId="0" applyNumberFormat="1" applyFont="1" applyFill="1" applyBorder="1" applyAlignment="1">
      <alignment horizontal="center" vertical="center" wrapText="1"/>
    </xf>
    <xf numFmtId="1" fontId="3" fillId="12" borderId="5" xfId="0" applyNumberFormat="1" applyFont="1" applyFill="1" applyBorder="1" applyAlignment="1">
      <alignment horizontal="center" vertical="center"/>
    </xf>
    <xf numFmtId="9" fontId="3" fillId="12" borderId="5" xfId="0" applyNumberFormat="1" applyFont="1" applyFill="1" applyBorder="1" applyAlignment="1">
      <alignment horizontal="center" vertical="center"/>
    </xf>
    <xf numFmtId="0" fontId="5" fillId="13" borderId="5" xfId="0" applyFont="1" applyFill="1" applyBorder="1" applyAlignment="1">
      <alignment horizontal="center" vertical="center" wrapText="1"/>
    </xf>
    <xf numFmtId="0" fontId="3" fillId="13" borderId="5" xfId="0" applyFont="1" applyFill="1" applyBorder="1" applyAlignment="1">
      <alignment horizontal="center" vertical="center" wrapText="1"/>
    </xf>
    <xf numFmtId="0" fontId="9" fillId="13" borderId="5" xfId="0" applyFont="1" applyFill="1" applyBorder="1" applyAlignment="1">
      <alignment horizontal="center" vertical="center" wrapText="1"/>
    </xf>
    <xf numFmtId="0" fontId="9" fillId="13" borderId="8" xfId="0" applyFont="1" applyFill="1" applyBorder="1" applyAlignment="1">
      <alignment horizontal="center" vertical="center" wrapText="1"/>
    </xf>
    <xf numFmtId="0" fontId="5" fillId="13" borderId="47" xfId="0" applyFont="1" applyFill="1" applyBorder="1" applyAlignment="1">
      <alignment horizontal="center" vertical="center" wrapText="1"/>
    </xf>
    <xf numFmtId="0" fontId="3" fillId="13" borderId="5" xfId="0" applyFont="1" applyFill="1" applyBorder="1" applyAlignment="1">
      <alignment horizontal="center" vertical="center" wrapText="1"/>
    </xf>
    <xf numFmtId="1" fontId="3" fillId="3" borderId="5" xfId="0" applyNumberFormat="1" applyFont="1" applyFill="1" applyBorder="1" applyAlignment="1">
      <alignment horizontal="center" vertical="center" wrapText="1"/>
    </xf>
    <xf numFmtId="164" fontId="3" fillId="0" borderId="5" xfId="1" applyNumberFormat="1" applyFont="1" applyFill="1" applyBorder="1" applyAlignment="1">
      <alignment horizontal="center" vertical="center" wrapText="1"/>
    </xf>
    <xf numFmtId="1" fontId="3" fillId="0" borderId="5" xfId="0" applyNumberFormat="1" applyFont="1" applyFill="1" applyBorder="1" applyAlignment="1">
      <alignment horizontal="center" vertical="center" wrapText="1"/>
    </xf>
    <xf numFmtId="1" fontId="3" fillId="12" borderId="5" xfId="0" applyNumberFormat="1" applyFont="1" applyFill="1" applyBorder="1" applyAlignment="1">
      <alignment horizontal="center" vertical="center" wrapText="1"/>
    </xf>
    <xf numFmtId="164" fontId="3" fillId="12" borderId="5" xfId="1" applyNumberFormat="1" applyFont="1" applyFill="1" applyBorder="1" applyAlignment="1">
      <alignment horizontal="center" vertical="center" wrapText="1"/>
    </xf>
    <xf numFmtId="1" fontId="3" fillId="13" borderId="5" xfId="0" applyNumberFormat="1" applyFont="1" applyFill="1" applyBorder="1" applyAlignment="1">
      <alignment horizontal="center" vertical="center" wrapText="1"/>
    </xf>
    <xf numFmtId="0" fontId="3" fillId="13" borderId="5" xfId="0" applyFont="1" applyFill="1" applyBorder="1" applyAlignment="1">
      <alignment horizontal="center" vertical="center" wrapText="1"/>
    </xf>
    <xf numFmtId="10" fontId="5" fillId="0" borderId="5" xfId="0" applyNumberFormat="1" applyFont="1" applyBorder="1" applyAlignment="1">
      <alignment horizontal="center" vertical="center" wrapText="1"/>
    </xf>
    <xf numFmtId="9" fontId="3" fillId="3" borderId="5" xfId="1" applyNumberFormat="1" applyFont="1" applyFill="1" applyBorder="1" applyAlignment="1">
      <alignment horizontal="center" vertical="center" wrapText="1"/>
    </xf>
    <xf numFmtId="0" fontId="9" fillId="13" borderId="5" xfId="0" applyFont="1" applyFill="1" applyBorder="1" applyAlignment="1">
      <alignment horizontal="center" vertical="center" wrapText="1"/>
    </xf>
    <xf numFmtId="0" fontId="5" fillId="13" borderId="5" xfId="0" applyFont="1" applyFill="1" applyBorder="1" applyAlignment="1">
      <alignment horizontal="center" vertical="center" wrapText="1"/>
    </xf>
    <xf numFmtId="1" fontId="5" fillId="12" borderId="5" xfId="0" applyNumberFormat="1" applyFont="1" applyFill="1" applyBorder="1" applyAlignment="1">
      <alignment horizontal="center" vertical="center" wrapText="1"/>
    </xf>
    <xf numFmtId="1" fontId="5" fillId="13" borderId="5" xfId="0" applyNumberFormat="1" applyFont="1" applyFill="1" applyBorder="1" applyAlignment="1">
      <alignment horizontal="center" vertical="center" wrapText="1"/>
    </xf>
    <xf numFmtId="9" fontId="5" fillId="12" borderId="5" xfId="0" applyNumberFormat="1" applyFont="1" applyFill="1" applyBorder="1" applyAlignment="1">
      <alignment horizontal="center" vertical="center" wrapText="1"/>
    </xf>
    <xf numFmtId="9" fontId="5" fillId="13" borderId="5" xfId="0" applyNumberFormat="1" applyFont="1" applyFill="1" applyBorder="1" applyAlignment="1">
      <alignment horizontal="center" vertical="center" wrapText="1"/>
    </xf>
    <xf numFmtId="0" fontId="5" fillId="13" borderId="8" xfId="0" applyFont="1" applyFill="1" applyBorder="1" applyAlignment="1">
      <alignment horizontal="center" vertical="center" wrapText="1"/>
    </xf>
    <xf numFmtId="9" fontId="3" fillId="0" borderId="0" xfId="1" applyFont="1" applyFill="1" applyBorder="1" applyAlignment="1">
      <alignment horizontal="center" vertical="center" wrapText="1"/>
    </xf>
    <xf numFmtId="9" fontId="3" fillId="0" borderId="0" xfId="1" applyFont="1" applyFill="1" applyBorder="1" applyAlignment="1">
      <alignment horizontal="center" vertical="center"/>
    </xf>
    <xf numFmtId="0" fontId="3" fillId="0" borderId="5" xfId="4" applyFont="1" applyFill="1" applyBorder="1" applyAlignment="1">
      <alignment horizontal="center" vertical="center" wrapText="1"/>
    </xf>
    <xf numFmtId="0" fontId="3" fillId="0" borderId="4" xfId="4" applyFont="1" applyFill="1" applyBorder="1" applyAlignment="1">
      <alignment horizontal="center" vertical="center" wrapText="1"/>
    </xf>
    <xf numFmtId="9" fontId="5" fillId="0" borderId="0" xfId="1" applyFont="1" applyFill="1" applyBorder="1" applyAlignment="1">
      <alignment horizontal="center" vertical="center" wrapText="1"/>
    </xf>
    <xf numFmtId="9" fontId="3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64" fontId="3" fillId="0" borderId="5" xfId="1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9" fontId="6" fillId="0" borderId="5" xfId="1" applyFont="1" applyBorder="1" applyAlignment="1">
      <alignment horizontal="center" vertical="center" wrapText="1"/>
    </xf>
    <xf numFmtId="9" fontId="5" fillId="0" borderId="5" xfId="0" applyNumberFormat="1" applyFont="1" applyBorder="1" applyAlignment="1">
      <alignment horizontal="center" vertical="center" wrapText="1"/>
    </xf>
    <xf numFmtId="10" fontId="5" fillId="0" borderId="5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10" fontId="3" fillId="0" borderId="4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/>
    <xf numFmtId="0" fontId="6" fillId="0" borderId="0" xfId="0" applyFont="1" applyAlignment="1">
      <alignment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9" fontId="0" fillId="0" borderId="0" xfId="1" applyFont="1"/>
    <xf numFmtId="9" fontId="5" fillId="9" borderId="68" xfId="1" applyFont="1" applyFill="1" applyBorder="1" applyAlignment="1">
      <alignment horizontal="center" vertical="center" wrapText="1"/>
    </xf>
    <xf numFmtId="0" fontId="3" fillId="0" borderId="5" xfId="4" applyFont="1" applyFill="1" applyBorder="1" applyAlignment="1">
      <alignment horizontal="center" vertical="center"/>
    </xf>
    <xf numFmtId="9" fontId="3" fillId="0" borderId="5" xfId="4" applyNumberFormat="1" applyFont="1" applyFill="1" applyBorder="1" applyAlignment="1">
      <alignment horizontal="center" vertical="center"/>
    </xf>
    <xf numFmtId="0" fontId="3" fillId="0" borderId="5" xfId="4" applyFont="1" applyFill="1" applyBorder="1" applyAlignment="1">
      <alignment horizontal="center" vertical="center" wrapText="1"/>
    </xf>
    <xf numFmtId="9" fontId="3" fillId="0" borderId="5" xfId="4" applyNumberFormat="1" applyFont="1" applyFill="1" applyBorder="1" applyAlignment="1">
      <alignment horizontal="center" vertical="center" wrapText="1"/>
    </xf>
    <xf numFmtId="9" fontId="3" fillId="0" borderId="5" xfId="1" applyFont="1" applyFill="1" applyBorder="1" applyAlignment="1">
      <alignment horizontal="center" vertical="center"/>
    </xf>
    <xf numFmtId="9" fontId="3" fillId="0" borderId="2" xfId="1" applyFont="1" applyFill="1" applyBorder="1" applyAlignment="1">
      <alignment horizontal="center" vertical="center" wrapText="1"/>
    </xf>
    <xf numFmtId="9" fontId="3" fillId="0" borderId="5" xfId="1" applyFont="1" applyFill="1" applyBorder="1" applyAlignment="1">
      <alignment horizontal="center" vertical="center" wrapText="1"/>
    </xf>
    <xf numFmtId="10" fontId="3" fillId="0" borderId="5" xfId="4" applyNumberFormat="1" applyFont="1" applyFill="1" applyBorder="1" applyAlignment="1">
      <alignment horizontal="center" vertical="center"/>
    </xf>
    <xf numFmtId="164" fontId="3" fillId="0" borderId="5" xfId="4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9" fontId="5" fillId="0" borderId="0" xfId="1" applyFont="1" applyFill="1" applyBorder="1" applyAlignment="1">
      <alignment horizontal="center" vertical="center" wrapText="1"/>
    </xf>
    <xf numFmtId="9" fontId="5" fillId="0" borderId="5" xfId="0" applyNumberFormat="1" applyFont="1" applyFill="1" applyBorder="1" applyAlignment="1">
      <alignment horizontal="center" vertical="center"/>
    </xf>
    <xf numFmtId="9" fontId="3" fillId="0" borderId="5" xfId="0" applyNumberFormat="1" applyFont="1" applyFill="1" applyBorder="1" applyAlignment="1">
      <alignment horizontal="center" vertical="center"/>
    </xf>
    <xf numFmtId="9" fontId="3" fillId="0" borderId="8" xfId="0" applyNumberFormat="1" applyFont="1" applyFill="1" applyBorder="1" applyAlignment="1">
      <alignment horizontal="center" vertical="center"/>
    </xf>
    <xf numFmtId="9" fontId="3" fillId="0" borderId="2" xfId="0" applyNumberFormat="1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center" vertical="center" wrapText="1"/>
    </xf>
    <xf numFmtId="9" fontId="3" fillId="0" borderId="5" xfId="0" applyNumberFormat="1" applyFont="1" applyFill="1" applyBorder="1" applyAlignment="1">
      <alignment horizontal="center" vertical="center" wrapText="1"/>
    </xf>
    <xf numFmtId="9" fontId="5" fillId="0" borderId="5" xfId="0" applyNumberFormat="1" applyFont="1" applyFill="1" applyBorder="1" applyAlignment="1">
      <alignment horizontal="center" vertical="center" wrapText="1"/>
    </xf>
    <xf numFmtId="9" fontId="9" fillId="0" borderId="5" xfId="0" applyNumberFormat="1" applyFont="1" applyFill="1" applyBorder="1" applyAlignment="1">
      <alignment horizontal="center" vertical="center" wrapText="1"/>
    </xf>
    <xf numFmtId="164" fontId="3" fillId="0" borderId="5" xfId="1" applyNumberFormat="1" applyFont="1" applyFill="1" applyBorder="1" applyAlignment="1">
      <alignment horizontal="center" vertical="center"/>
    </xf>
    <xf numFmtId="164" fontId="9" fillId="0" borderId="5" xfId="1" applyNumberFormat="1" applyFont="1" applyFill="1" applyBorder="1" applyAlignment="1">
      <alignment horizontal="center" vertical="center"/>
    </xf>
    <xf numFmtId="164" fontId="3" fillId="0" borderId="2" xfId="1" applyNumberFormat="1" applyFont="1" applyFill="1" applyBorder="1" applyAlignment="1">
      <alignment horizontal="center" vertical="center" wrapText="1"/>
    </xf>
    <xf numFmtId="164" fontId="3" fillId="0" borderId="5" xfId="1" applyNumberFormat="1" applyFont="1" applyFill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horizontal="center" vertical="center" wrapText="1"/>
    </xf>
    <xf numFmtId="164" fontId="5" fillId="0" borderId="5" xfId="1" applyNumberFormat="1" applyFont="1" applyFill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 vertical="center" wrapText="1"/>
    </xf>
    <xf numFmtId="10" fontId="5" fillId="0" borderId="5" xfId="0" applyNumberFormat="1" applyFont="1" applyFill="1" applyBorder="1" applyAlignment="1">
      <alignment horizontal="center" vertical="center" wrapText="1"/>
    </xf>
    <xf numFmtId="1" fontId="3" fillId="0" borderId="5" xfId="0" applyNumberFormat="1" applyFont="1" applyFill="1" applyBorder="1" applyAlignment="1">
      <alignment horizontal="center" vertical="center" wrapText="1"/>
    </xf>
    <xf numFmtId="9" fontId="5" fillId="0" borderId="5" xfId="1" applyFont="1" applyFill="1" applyBorder="1" applyAlignment="1">
      <alignment horizontal="center" vertical="center" wrapText="1"/>
    </xf>
    <xf numFmtId="10" fontId="5" fillId="0" borderId="5" xfId="1" applyNumberFormat="1" applyFont="1" applyFill="1" applyBorder="1" applyAlignment="1">
      <alignment horizontal="center" vertical="center" wrapText="1"/>
    </xf>
    <xf numFmtId="9" fontId="6" fillId="0" borderId="5" xfId="0" applyNumberFormat="1" applyFont="1" applyFill="1" applyBorder="1" applyAlignment="1">
      <alignment horizontal="center" vertical="center"/>
    </xf>
    <xf numFmtId="9" fontId="6" fillId="0" borderId="8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9" fontId="12" fillId="0" borderId="5" xfId="0" applyNumberFormat="1" applyFont="1" applyFill="1" applyBorder="1" applyAlignment="1">
      <alignment horizontal="center" vertical="center" wrapText="1"/>
    </xf>
    <xf numFmtId="1" fontId="6" fillId="0" borderId="5" xfId="0" applyNumberFormat="1" applyFont="1" applyFill="1" applyBorder="1" applyAlignment="1">
      <alignment horizontal="center" vertical="center" wrapText="1"/>
    </xf>
    <xf numFmtId="10" fontId="6" fillId="0" borderId="5" xfId="0" applyNumberFormat="1" applyFont="1" applyFill="1" applyBorder="1" applyAlignment="1">
      <alignment horizontal="center" vertical="center"/>
    </xf>
    <xf numFmtId="10" fontId="6" fillId="0" borderId="8" xfId="0" applyNumberFormat="1" applyFont="1" applyFill="1" applyBorder="1" applyAlignment="1">
      <alignment horizontal="center" vertical="center"/>
    </xf>
    <xf numFmtId="0" fontId="9" fillId="0" borderId="8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9" fontId="5" fillId="0" borderId="5" xfId="0" applyNumberFormat="1" applyFont="1" applyFill="1" applyBorder="1" applyAlignment="1">
      <alignment vertical="center" wrapText="1"/>
    </xf>
    <xf numFmtId="1" fontId="5" fillId="0" borderId="5" xfId="0" applyNumberFormat="1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9" fontId="6" fillId="0" borderId="5" xfId="0" applyNumberFormat="1" applyFont="1" applyFill="1" applyBorder="1" applyAlignment="1">
      <alignment vertical="center"/>
    </xf>
    <xf numFmtId="9" fontId="6" fillId="0" borderId="8" xfId="0" applyNumberFormat="1" applyFont="1" applyFill="1" applyBorder="1" applyAlignment="1">
      <alignment vertical="center"/>
    </xf>
    <xf numFmtId="0" fontId="6" fillId="0" borderId="2" xfId="0" applyFont="1" applyFill="1" applyBorder="1" applyAlignment="1">
      <alignment vertical="center" wrapText="1"/>
    </xf>
    <xf numFmtId="1" fontId="3" fillId="0" borderId="2" xfId="0" applyNumberFormat="1" applyFont="1" applyFill="1" applyBorder="1" applyAlignment="1">
      <alignment vertical="center"/>
    </xf>
    <xf numFmtId="1" fontId="3" fillId="0" borderId="5" xfId="0" applyNumberFormat="1" applyFont="1" applyFill="1" applyBorder="1" applyAlignment="1">
      <alignment vertical="center"/>
    </xf>
    <xf numFmtId="9" fontId="3" fillId="0" borderId="5" xfId="0" applyNumberFormat="1" applyFont="1" applyFill="1" applyBorder="1" applyAlignment="1">
      <alignment vertical="center"/>
    </xf>
    <xf numFmtId="164" fontId="3" fillId="0" borderId="5" xfId="1" applyNumberFormat="1" applyFont="1" applyFill="1" applyBorder="1" applyAlignment="1">
      <alignment vertical="center"/>
    </xf>
    <xf numFmtId="9" fontId="3" fillId="0" borderId="5" xfId="1" applyFont="1" applyFill="1" applyBorder="1" applyAlignment="1">
      <alignment vertical="center" wrapText="1"/>
    </xf>
    <xf numFmtId="164" fontId="5" fillId="0" borderId="5" xfId="0" applyNumberFormat="1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164" fontId="3" fillId="0" borderId="2" xfId="1" applyNumberFormat="1" applyFont="1" applyFill="1" applyBorder="1" applyAlignment="1">
      <alignment vertical="center" wrapText="1"/>
    </xf>
    <xf numFmtId="1" fontId="3" fillId="0" borderId="8" xfId="0" applyNumberFormat="1" applyFont="1" applyFill="1" applyBorder="1" applyAlignment="1">
      <alignment vertical="center"/>
    </xf>
    <xf numFmtId="9" fontId="3" fillId="0" borderId="8" xfId="0" applyNumberFormat="1" applyFont="1" applyFill="1" applyBorder="1" applyAlignment="1">
      <alignment vertical="center"/>
    </xf>
    <xf numFmtId="10" fontId="5" fillId="0" borderId="5" xfId="0" applyNumberFormat="1" applyFont="1" applyFill="1" applyBorder="1" applyAlignment="1">
      <alignment vertical="center"/>
    </xf>
    <xf numFmtId="1" fontId="5" fillId="0" borderId="5" xfId="0" applyNumberFormat="1" applyFont="1" applyFill="1" applyBorder="1" applyAlignment="1">
      <alignment vertical="center"/>
    </xf>
    <xf numFmtId="2" fontId="3" fillId="0" borderId="5" xfId="0" applyNumberFormat="1" applyFont="1" applyFill="1" applyBorder="1" applyAlignment="1">
      <alignment vertical="center" wrapText="1"/>
    </xf>
    <xf numFmtId="9" fontId="3" fillId="0" borderId="2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2" xfId="0" applyFont="1" applyFill="1" applyBorder="1" applyAlignment="1">
      <alignment vertical="center" wrapText="1"/>
    </xf>
    <xf numFmtId="0" fontId="7" fillId="0" borderId="0" xfId="2" applyFill="1" applyAlignment="1">
      <alignment vertical="center"/>
    </xf>
    <xf numFmtId="0" fontId="3" fillId="0" borderId="5" xfId="4" applyFont="1" applyFill="1" applyBorder="1" applyAlignment="1">
      <alignment vertical="center" wrapText="1"/>
    </xf>
    <xf numFmtId="1" fontId="3" fillId="0" borderId="2" xfId="0" applyNumberFormat="1" applyFont="1" applyFill="1" applyBorder="1" applyAlignment="1">
      <alignment vertical="center" wrapText="1"/>
    </xf>
    <xf numFmtId="0" fontId="3" fillId="0" borderId="0" xfId="0" applyFont="1" applyFill="1"/>
    <xf numFmtId="9" fontId="3" fillId="0" borderId="5" xfId="1" applyNumberFormat="1" applyFont="1" applyFill="1" applyBorder="1" applyAlignment="1">
      <alignment horizontal="center" vertical="center" wrapText="1"/>
    </xf>
    <xf numFmtId="9" fontId="5" fillId="0" borderId="5" xfId="1" applyFont="1" applyFill="1" applyBorder="1" applyAlignment="1">
      <alignment vertical="center" wrapText="1"/>
    </xf>
    <xf numFmtId="0" fontId="3" fillId="0" borderId="0" xfId="0" applyFont="1" applyFill="1" applyBorder="1"/>
    <xf numFmtId="1" fontId="3" fillId="0" borderId="5" xfId="1" applyNumberFormat="1" applyFont="1" applyFill="1" applyBorder="1" applyAlignment="1">
      <alignment vertical="center" wrapText="1"/>
    </xf>
    <xf numFmtId="1" fontId="3" fillId="0" borderId="5" xfId="1" applyNumberFormat="1" applyFont="1" applyFill="1" applyBorder="1" applyAlignment="1">
      <alignment vertical="center"/>
    </xf>
    <xf numFmtId="10" fontId="3" fillId="0" borderId="5" xfId="1" applyNumberFormat="1" applyFont="1" applyFill="1" applyBorder="1" applyAlignment="1">
      <alignment vertical="center"/>
    </xf>
    <xf numFmtId="2" fontId="6" fillId="0" borderId="2" xfId="0" applyNumberFormat="1" applyFont="1" applyFill="1" applyBorder="1" applyAlignment="1">
      <alignment vertical="center" wrapText="1"/>
    </xf>
    <xf numFmtId="9" fontId="6" fillId="0" borderId="2" xfId="1" applyFont="1" applyFill="1" applyBorder="1" applyAlignment="1">
      <alignment vertical="center" wrapText="1"/>
    </xf>
    <xf numFmtId="164" fontId="6" fillId="0" borderId="2" xfId="1" applyNumberFormat="1" applyFont="1" applyFill="1" applyBorder="1" applyAlignment="1">
      <alignment vertical="center" wrapText="1"/>
    </xf>
    <xf numFmtId="1" fontId="6" fillId="0" borderId="5" xfId="0" applyNumberFormat="1" applyFont="1" applyFill="1" applyBorder="1" applyAlignment="1">
      <alignment vertical="center" wrapText="1"/>
    </xf>
    <xf numFmtId="1" fontId="6" fillId="0" borderId="5" xfId="0" applyNumberFormat="1" applyFont="1" applyFill="1" applyBorder="1" applyAlignment="1">
      <alignment vertical="center"/>
    </xf>
    <xf numFmtId="1" fontId="5" fillId="0" borderId="2" xfId="0" applyNumberFormat="1" applyFont="1" applyFill="1" applyBorder="1" applyAlignment="1">
      <alignment vertical="center" wrapText="1"/>
    </xf>
    <xf numFmtId="9" fontId="5" fillId="0" borderId="2" xfId="0" applyNumberFormat="1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9" fontId="6" fillId="0" borderId="2" xfId="0" applyNumberFormat="1" applyFont="1" applyFill="1" applyBorder="1" applyAlignment="1">
      <alignment horizontal="center" vertical="center" wrapText="1"/>
    </xf>
    <xf numFmtId="9" fontId="23" fillId="0" borderId="2" xfId="0" applyNumberFormat="1" applyFont="1" applyFill="1" applyBorder="1" applyAlignment="1">
      <alignment horizontal="center" vertical="center" wrapText="1"/>
    </xf>
    <xf numFmtId="10" fontId="6" fillId="0" borderId="2" xfId="0" applyNumberFormat="1" applyFont="1" applyFill="1" applyBorder="1" applyAlignment="1">
      <alignment horizontal="center" vertical="center" wrapText="1"/>
    </xf>
    <xf numFmtId="9" fontId="6" fillId="0" borderId="5" xfId="0" applyNumberFormat="1" applyFont="1" applyFill="1" applyBorder="1" applyAlignment="1">
      <alignment horizontal="center" vertical="center" wrapText="1"/>
    </xf>
    <xf numFmtId="10" fontId="6" fillId="0" borderId="5" xfId="0" applyNumberFormat="1" applyFont="1" applyFill="1" applyBorder="1" applyAlignment="1">
      <alignment horizontal="center" vertical="center" wrapText="1"/>
    </xf>
    <xf numFmtId="9" fontId="23" fillId="0" borderId="5" xfId="0" applyNumberFormat="1" applyFont="1" applyFill="1" applyBorder="1" applyAlignment="1">
      <alignment horizontal="center" vertical="center" wrapText="1"/>
    </xf>
    <xf numFmtId="10" fontId="5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8" xfId="0" applyFont="1" applyFill="1" applyBorder="1" applyAlignment="1">
      <alignment vertical="center" wrapText="1"/>
    </xf>
    <xf numFmtId="0" fontId="3" fillId="0" borderId="0" xfId="4" applyFont="1" applyAlignment="1">
      <alignment horizontal="center" vertical="center"/>
    </xf>
    <xf numFmtId="0" fontId="3" fillId="0" borderId="0" xfId="4" applyFont="1" applyFill="1" applyAlignment="1">
      <alignment horizontal="center" vertical="center"/>
    </xf>
    <xf numFmtId="164" fontId="3" fillId="0" borderId="0" xfId="4" applyNumberFormat="1" applyFont="1" applyFill="1" applyAlignment="1">
      <alignment horizontal="center" vertical="center"/>
    </xf>
    <xf numFmtId="0" fontId="20" fillId="0" borderId="0" xfId="4" applyFont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0" fontId="16" fillId="0" borderId="0" xfId="4" applyFill="1" applyAlignment="1">
      <alignment horizontal="center" vertical="center"/>
    </xf>
    <xf numFmtId="0" fontId="16" fillId="0" borderId="0" xfId="4" applyAlignment="1">
      <alignment horizontal="center" vertical="center"/>
    </xf>
    <xf numFmtId="0" fontId="3" fillId="0" borderId="5" xfId="4" applyFont="1" applyBorder="1" applyAlignment="1">
      <alignment horizontal="left" vertical="center" wrapText="1"/>
    </xf>
    <xf numFmtId="0" fontId="3" fillId="0" borderId="5" xfId="4" applyFont="1" applyFill="1" applyBorder="1" applyAlignment="1">
      <alignment horizontal="left" vertical="center" wrapText="1"/>
    </xf>
    <xf numFmtId="0" fontId="9" fillId="0" borderId="5" xfId="4" applyFont="1" applyFill="1" applyBorder="1" applyAlignment="1">
      <alignment horizontal="left" vertical="center" wrapText="1"/>
    </xf>
    <xf numFmtId="0" fontId="5" fillId="0" borderId="5" xfId="4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4" fillId="2" borderId="5" xfId="4" applyFont="1" applyFill="1" applyBorder="1" applyAlignment="1">
      <alignment horizontal="center" vertical="center" wrapText="1"/>
    </xf>
    <xf numFmtId="42" fontId="11" fillId="0" borderId="5" xfId="6" applyFont="1" applyFill="1" applyBorder="1" applyAlignment="1">
      <alignment vertical="center" wrapText="1"/>
    </xf>
    <xf numFmtId="9" fontId="11" fillId="0" borderId="5" xfId="1" applyFont="1" applyFill="1" applyBorder="1" applyAlignment="1">
      <alignment vertical="center" wrapText="1"/>
    </xf>
    <xf numFmtId="42" fontId="12" fillId="0" borderId="5" xfId="6" applyFont="1" applyFill="1" applyBorder="1" applyAlignment="1">
      <alignment vertical="center" wrapText="1"/>
    </xf>
    <xf numFmtId="9" fontId="11" fillId="0" borderId="5" xfId="0" applyNumberFormat="1" applyFont="1" applyFill="1" applyBorder="1" applyAlignment="1">
      <alignment horizontal="center" vertical="center" wrapText="1"/>
    </xf>
    <xf numFmtId="10" fontId="11" fillId="0" borderId="5" xfId="0" applyNumberFormat="1" applyFont="1" applyFill="1" applyBorder="1" applyAlignment="1">
      <alignment horizontal="center" vertical="center" wrapText="1"/>
    </xf>
    <xf numFmtId="42" fontId="6" fillId="0" borderId="5" xfId="6" applyFont="1" applyFill="1" applyBorder="1" applyAlignment="1">
      <alignment vertical="center"/>
    </xf>
    <xf numFmtId="9" fontId="6" fillId="0" borderId="5" xfId="1" applyFont="1" applyFill="1" applyBorder="1" applyAlignment="1">
      <alignment vertical="center"/>
    </xf>
    <xf numFmtId="164" fontId="6" fillId="0" borderId="5" xfId="0" applyNumberFormat="1" applyFont="1" applyFill="1" applyBorder="1" applyAlignment="1">
      <alignment vertical="center"/>
    </xf>
    <xf numFmtId="164" fontId="6" fillId="0" borderId="5" xfId="0" applyNumberFormat="1" applyFont="1" applyFill="1" applyBorder="1" applyAlignment="1">
      <alignment horizontal="center" vertical="center"/>
    </xf>
    <xf numFmtId="10" fontId="0" fillId="0" borderId="0" xfId="1" applyNumberFormat="1" applyFont="1"/>
    <xf numFmtId="0" fontId="3" fillId="0" borderId="1" xfId="0" applyFont="1" applyFill="1" applyBorder="1" applyAlignment="1">
      <alignment horizontal="center" vertical="center"/>
    </xf>
    <xf numFmtId="10" fontId="3" fillId="0" borderId="3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0" fontId="3" fillId="0" borderId="6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10" fontId="3" fillId="0" borderId="9" xfId="0" applyNumberFormat="1" applyFont="1" applyFill="1" applyBorder="1" applyAlignment="1">
      <alignment horizontal="center" vertical="center"/>
    </xf>
    <xf numFmtId="10" fontId="3" fillId="0" borderId="8" xfId="0" applyNumberFormat="1" applyFont="1" applyFill="1" applyBorder="1" applyAlignment="1">
      <alignment horizontal="center" vertical="center"/>
    </xf>
    <xf numFmtId="1" fontId="6" fillId="0" borderId="8" xfId="0" applyNumberFormat="1" applyFont="1" applyFill="1" applyBorder="1" applyAlignment="1">
      <alignment vertical="center"/>
    </xf>
    <xf numFmtId="1" fontId="5" fillId="0" borderId="8" xfId="0" applyNumberFormat="1" applyFont="1" applyFill="1" applyBorder="1" applyAlignment="1">
      <alignment vertical="center" wrapText="1"/>
    </xf>
    <xf numFmtId="9" fontId="5" fillId="0" borderId="8" xfId="1" applyFont="1" applyFill="1" applyBorder="1" applyAlignment="1">
      <alignment vertical="center" wrapText="1"/>
    </xf>
    <xf numFmtId="10" fontId="5" fillId="0" borderId="8" xfId="0" applyNumberFormat="1" applyFont="1" applyFill="1" applyBorder="1" applyAlignment="1">
      <alignment horizontal="center" vertical="center" wrapText="1"/>
    </xf>
    <xf numFmtId="10" fontId="3" fillId="0" borderId="0" xfId="0" applyNumberFormat="1" applyFont="1" applyFill="1" applyAlignment="1">
      <alignment vertical="center"/>
    </xf>
    <xf numFmtId="10" fontId="6" fillId="0" borderId="0" xfId="0" applyNumberFormat="1" applyFont="1" applyFill="1" applyAlignment="1">
      <alignment vertical="center"/>
    </xf>
    <xf numFmtId="10" fontId="3" fillId="0" borderId="0" xfId="0" applyNumberFormat="1" applyFont="1" applyFill="1"/>
    <xf numFmtId="10" fontId="0" fillId="0" borderId="0" xfId="0" applyNumberFormat="1"/>
    <xf numFmtId="10" fontId="3" fillId="0" borderId="0" xfId="4" applyNumberFormat="1" applyFont="1" applyFill="1" applyAlignment="1">
      <alignment horizontal="center" vertical="center"/>
    </xf>
    <xf numFmtId="10" fontId="3" fillId="8" borderId="5" xfId="0" applyNumberFormat="1" applyFont="1" applyFill="1" applyBorder="1" applyAlignment="1">
      <alignment horizontal="center" vertical="center" wrapText="1"/>
    </xf>
    <xf numFmtId="167" fontId="3" fillId="0" borderId="0" xfId="1" applyNumberFormat="1" applyFont="1"/>
    <xf numFmtId="9" fontId="5" fillId="9" borderId="75" xfId="1" applyFont="1" applyFill="1" applyBorder="1" applyAlignment="1">
      <alignment horizontal="center" vertical="center" wrapText="1"/>
    </xf>
    <xf numFmtId="9" fontId="5" fillId="9" borderId="70" xfId="1" applyFont="1" applyFill="1" applyBorder="1" applyAlignment="1">
      <alignment horizontal="center" vertical="center" wrapText="1"/>
    </xf>
    <xf numFmtId="9" fontId="5" fillId="9" borderId="76" xfId="1" applyFont="1" applyFill="1" applyBorder="1" applyAlignment="1">
      <alignment horizontal="center" vertical="center" wrapText="1"/>
    </xf>
    <xf numFmtId="0" fontId="4" fillId="2" borderId="3" xfId="4" applyFont="1" applyFill="1" applyBorder="1" applyAlignment="1">
      <alignment horizontal="center" vertical="center" wrapText="1"/>
    </xf>
    <xf numFmtId="0" fontId="4" fillId="2" borderId="6" xfId="4" applyFont="1" applyFill="1" applyBorder="1" applyAlignment="1">
      <alignment horizontal="center" vertical="center" wrapText="1"/>
    </xf>
    <xf numFmtId="0" fontId="4" fillId="2" borderId="52" xfId="4" applyFont="1" applyFill="1" applyBorder="1" applyAlignment="1">
      <alignment horizontal="center" vertical="center" wrapText="1"/>
    </xf>
    <xf numFmtId="164" fontId="3" fillId="9" borderId="67" xfId="1" applyNumberFormat="1" applyFont="1" applyFill="1" applyBorder="1" applyAlignment="1">
      <alignment horizontal="center" vertical="center" wrapText="1"/>
    </xf>
    <xf numFmtId="164" fontId="3" fillId="9" borderId="68" xfId="1" applyNumberFormat="1" applyFont="1" applyFill="1" applyBorder="1" applyAlignment="1">
      <alignment horizontal="center" vertical="center" wrapText="1"/>
    </xf>
    <xf numFmtId="9" fontId="3" fillId="9" borderId="68" xfId="1" applyFont="1" applyFill="1" applyBorder="1" applyAlignment="1">
      <alignment horizontal="center" vertical="center" wrapText="1"/>
    </xf>
    <xf numFmtId="9" fontId="3" fillId="9" borderId="75" xfId="1" applyFont="1" applyFill="1" applyBorder="1" applyAlignment="1">
      <alignment horizontal="center" vertical="center" wrapText="1"/>
    </xf>
    <xf numFmtId="9" fontId="3" fillId="9" borderId="67" xfId="1" applyFont="1" applyFill="1" applyBorder="1" applyAlignment="1">
      <alignment horizontal="center" vertical="center"/>
    </xf>
    <xf numFmtId="9" fontId="3" fillId="9" borderId="79" xfId="1" applyFont="1" applyFill="1" applyBorder="1" applyAlignment="1">
      <alignment horizontal="center" vertical="center"/>
    </xf>
    <xf numFmtId="9" fontId="3" fillId="9" borderId="76" xfId="1" applyFont="1" applyFill="1" applyBorder="1" applyAlignment="1">
      <alignment horizontal="center" vertical="center"/>
    </xf>
    <xf numFmtId="9" fontId="3" fillId="9" borderId="68" xfId="1" applyFont="1" applyFill="1" applyBorder="1" applyAlignment="1">
      <alignment horizontal="center" vertical="center"/>
    </xf>
    <xf numFmtId="0" fontId="3" fillId="0" borderId="5" xfId="4" applyFont="1" applyFill="1" applyBorder="1" applyAlignment="1">
      <alignment horizontal="center" vertical="center"/>
    </xf>
    <xf numFmtId="9" fontId="3" fillId="0" borderId="5" xfId="4" applyNumberFormat="1" applyFont="1" applyFill="1" applyBorder="1" applyAlignment="1">
      <alignment horizontal="center" vertical="center"/>
    </xf>
    <xf numFmtId="0" fontId="3" fillId="0" borderId="5" xfId="4" applyFont="1" applyFill="1" applyBorder="1" applyAlignment="1">
      <alignment horizontal="center" vertical="center" wrapText="1"/>
    </xf>
    <xf numFmtId="9" fontId="3" fillId="0" borderId="5" xfId="4" applyNumberFormat="1" applyFont="1" applyFill="1" applyBorder="1" applyAlignment="1">
      <alignment horizontal="center" vertical="center" wrapText="1"/>
    </xf>
    <xf numFmtId="9" fontId="3" fillId="0" borderId="5" xfId="1" applyFont="1" applyFill="1" applyBorder="1" applyAlignment="1">
      <alignment horizontal="center" vertical="center"/>
    </xf>
    <xf numFmtId="0" fontId="4" fillId="11" borderId="4" xfId="0" applyFont="1" applyFill="1" applyBorder="1" applyAlignment="1">
      <alignment horizontal="center" vertical="center" wrapText="1"/>
    </xf>
    <xf numFmtId="0" fontId="4" fillId="11" borderId="7" xfId="0" applyFont="1" applyFill="1" applyBorder="1" applyAlignment="1">
      <alignment horizontal="center" vertical="center" wrapText="1"/>
    </xf>
    <xf numFmtId="0" fontId="4" fillId="11" borderId="5" xfId="0" applyFont="1" applyFill="1" applyBorder="1" applyAlignment="1">
      <alignment horizontal="center" vertical="center" wrapText="1"/>
    </xf>
    <xf numFmtId="0" fontId="4" fillId="11" borderId="8" xfId="0" applyFont="1" applyFill="1" applyBorder="1" applyAlignment="1">
      <alignment horizontal="center" vertical="center" wrapText="1"/>
    </xf>
    <xf numFmtId="0" fontId="4" fillId="11" borderId="6" xfId="0" applyFont="1" applyFill="1" applyBorder="1" applyAlignment="1">
      <alignment horizontal="center" vertical="center" wrapText="1"/>
    </xf>
    <xf numFmtId="0" fontId="4" fillId="11" borderId="9" xfId="0" applyFont="1" applyFill="1" applyBorder="1" applyAlignment="1">
      <alignment horizontal="center" vertical="center" wrapText="1"/>
    </xf>
    <xf numFmtId="2" fontId="3" fillId="0" borderId="2" xfId="4" applyNumberFormat="1" applyFont="1" applyFill="1" applyBorder="1" applyAlignment="1">
      <alignment horizontal="center" vertical="center" wrapText="1"/>
    </xf>
    <xf numFmtId="2" fontId="3" fillId="0" borderId="5" xfId="4" applyNumberFormat="1" applyFont="1" applyFill="1" applyBorder="1" applyAlignment="1">
      <alignment horizontal="center" vertical="center" wrapText="1"/>
    </xf>
    <xf numFmtId="2" fontId="3" fillId="0" borderId="8" xfId="4" applyNumberFormat="1" applyFont="1" applyFill="1" applyBorder="1" applyAlignment="1">
      <alignment horizontal="center" vertical="center" wrapText="1"/>
    </xf>
    <xf numFmtId="9" fontId="3" fillId="0" borderId="2" xfId="4" applyNumberFormat="1" applyFont="1" applyFill="1" applyBorder="1" applyAlignment="1">
      <alignment horizontal="center" vertical="center" wrapText="1"/>
    </xf>
    <xf numFmtId="9" fontId="3" fillId="0" borderId="2" xfId="1" applyFont="1" applyFill="1" applyBorder="1" applyAlignment="1">
      <alignment horizontal="center" vertical="center" wrapText="1"/>
    </xf>
    <xf numFmtId="9" fontId="3" fillId="0" borderId="5" xfId="1" applyFont="1" applyFill="1" applyBorder="1" applyAlignment="1">
      <alignment horizontal="center" vertical="center" wrapText="1"/>
    </xf>
    <xf numFmtId="9" fontId="3" fillId="0" borderId="8" xfId="1" applyFont="1" applyFill="1" applyBorder="1" applyAlignment="1">
      <alignment horizontal="center" vertical="center" wrapText="1"/>
    </xf>
    <xf numFmtId="0" fontId="3" fillId="0" borderId="47" xfId="4" applyFont="1" applyFill="1" applyBorder="1" applyAlignment="1">
      <alignment horizontal="center" vertical="center" wrapText="1"/>
    </xf>
    <xf numFmtId="0" fontId="3" fillId="0" borderId="50" xfId="4" applyFont="1" applyFill="1" applyBorder="1" applyAlignment="1">
      <alignment horizontal="center" vertical="center" wrapText="1"/>
    </xf>
    <xf numFmtId="9" fontId="3" fillId="0" borderId="47" xfId="1" applyFont="1" applyFill="1" applyBorder="1" applyAlignment="1">
      <alignment horizontal="center" vertical="center" wrapText="1"/>
    </xf>
    <xf numFmtId="9" fontId="3" fillId="0" borderId="50" xfId="1" applyFont="1" applyFill="1" applyBorder="1" applyAlignment="1">
      <alignment horizontal="center" vertical="center" wrapText="1"/>
    </xf>
    <xf numFmtId="10" fontId="3" fillId="0" borderId="5" xfId="4" applyNumberFormat="1" applyFont="1" applyFill="1" applyBorder="1" applyAlignment="1">
      <alignment horizontal="center" vertical="center"/>
    </xf>
    <xf numFmtId="1" fontId="3" fillId="0" borderId="50" xfId="4" applyNumberFormat="1" applyFont="1" applyFill="1" applyBorder="1" applyAlignment="1">
      <alignment horizontal="center" vertical="center"/>
    </xf>
    <xf numFmtId="1" fontId="3" fillId="0" borderId="47" xfId="4" applyNumberFormat="1" applyFont="1" applyFill="1" applyBorder="1" applyAlignment="1">
      <alignment horizontal="center" vertical="center"/>
    </xf>
    <xf numFmtId="9" fontId="3" fillId="0" borderId="50" xfId="1" applyFont="1" applyFill="1" applyBorder="1" applyAlignment="1">
      <alignment horizontal="center" vertical="center"/>
    </xf>
    <xf numFmtId="9" fontId="3" fillId="0" borderId="47" xfId="1" applyFont="1" applyFill="1" applyBorder="1" applyAlignment="1">
      <alignment horizontal="center" vertical="center"/>
    </xf>
    <xf numFmtId="164" fontId="3" fillId="0" borderId="5" xfId="4" applyNumberFormat="1" applyFont="1" applyFill="1" applyBorder="1" applyAlignment="1">
      <alignment horizontal="center" vertical="center"/>
    </xf>
    <xf numFmtId="164" fontId="3" fillId="0" borderId="41" xfId="4" applyNumberFormat="1" applyFont="1" applyFill="1" applyBorder="1" applyAlignment="1">
      <alignment horizontal="center" vertical="center"/>
    </xf>
    <xf numFmtId="9" fontId="3" fillId="9" borderId="77" xfId="1" applyFont="1" applyFill="1" applyBorder="1" applyAlignment="1">
      <alignment horizontal="center" vertical="center"/>
    </xf>
    <xf numFmtId="9" fontId="3" fillId="9" borderId="78" xfId="1" applyFont="1" applyFill="1" applyBorder="1" applyAlignment="1">
      <alignment horizontal="center" vertical="center"/>
    </xf>
    <xf numFmtId="0" fontId="9" fillId="0" borderId="5" xfId="4" applyFont="1" applyFill="1" applyBorder="1" applyAlignment="1">
      <alignment horizontal="center" vertical="center" wrapText="1"/>
    </xf>
    <xf numFmtId="0" fontId="9" fillId="13" borderId="5" xfId="4" applyFont="1" applyFill="1" applyBorder="1" applyAlignment="1">
      <alignment horizontal="center" vertical="center" wrapText="1"/>
    </xf>
    <xf numFmtId="1" fontId="3" fillId="3" borderId="50" xfId="4" applyNumberFormat="1" applyFont="1" applyFill="1" applyBorder="1" applyAlignment="1">
      <alignment horizontal="center" vertical="center"/>
    </xf>
    <xf numFmtId="1" fontId="3" fillId="3" borderId="47" xfId="4" applyNumberFormat="1" applyFont="1" applyFill="1" applyBorder="1" applyAlignment="1">
      <alignment horizontal="center" vertical="center"/>
    </xf>
    <xf numFmtId="9" fontId="3" fillId="3" borderId="50" xfId="1" applyFont="1" applyFill="1" applyBorder="1" applyAlignment="1">
      <alignment horizontal="center" vertical="center"/>
    </xf>
    <xf numFmtId="9" fontId="3" fillId="3" borderId="47" xfId="1" applyFont="1" applyFill="1" applyBorder="1" applyAlignment="1">
      <alignment horizontal="center" vertical="center"/>
    </xf>
    <xf numFmtId="0" fontId="3" fillId="0" borderId="47" xfId="4" applyFont="1" applyFill="1" applyBorder="1" applyAlignment="1">
      <alignment horizontal="center" vertical="center"/>
    </xf>
    <xf numFmtId="9" fontId="3" fillId="0" borderId="47" xfId="4" applyNumberFormat="1" applyFont="1" applyFill="1" applyBorder="1" applyAlignment="1">
      <alignment horizontal="center" vertical="center"/>
    </xf>
    <xf numFmtId="0" fontId="3" fillId="0" borderId="55" xfId="4" applyFont="1" applyFill="1" applyBorder="1" applyAlignment="1">
      <alignment horizontal="center" vertical="center" wrapText="1"/>
    </xf>
    <xf numFmtId="0" fontId="3" fillId="0" borderId="41" xfId="4" applyFont="1" applyFill="1" applyBorder="1" applyAlignment="1">
      <alignment horizontal="center" vertical="center" wrapText="1"/>
    </xf>
    <xf numFmtId="0" fontId="3" fillId="0" borderId="51" xfId="4" applyFont="1" applyFill="1" applyBorder="1" applyAlignment="1">
      <alignment horizontal="center" vertical="center" wrapText="1"/>
    </xf>
    <xf numFmtId="0" fontId="3" fillId="0" borderId="55" xfId="4" applyFont="1" applyFill="1" applyBorder="1" applyAlignment="1">
      <alignment horizontal="center" vertical="center"/>
    </xf>
    <xf numFmtId="0" fontId="3" fillId="0" borderId="41" xfId="4" applyFont="1" applyFill="1" applyBorder="1" applyAlignment="1">
      <alignment horizontal="center" vertical="center"/>
    </xf>
    <xf numFmtId="9" fontId="3" fillId="9" borderId="67" xfId="1" applyFont="1" applyFill="1" applyBorder="1" applyAlignment="1">
      <alignment horizontal="center" vertical="center" wrapText="1"/>
    </xf>
    <xf numFmtId="0" fontId="4" fillId="2" borderId="18" xfId="4" applyFont="1" applyFill="1" applyBorder="1" applyAlignment="1">
      <alignment horizontal="center" vertical="center" wrapText="1"/>
    </xf>
    <xf numFmtId="0" fontId="4" fillId="2" borderId="24" xfId="4" applyFont="1" applyFill="1" applyBorder="1" applyAlignment="1">
      <alignment horizontal="center" vertical="center" wrapText="1"/>
    </xf>
    <xf numFmtId="0" fontId="4" fillId="2" borderId="28" xfId="4" applyFont="1" applyFill="1" applyBorder="1" applyAlignment="1">
      <alignment horizontal="center" vertical="center" wrapText="1"/>
    </xf>
    <xf numFmtId="0" fontId="4" fillId="7" borderId="5" xfId="4" applyFont="1" applyFill="1" applyBorder="1" applyAlignment="1">
      <alignment horizontal="center" vertical="center" wrapText="1"/>
    </xf>
    <xf numFmtId="0" fontId="4" fillId="7" borderId="50" xfId="4" applyFont="1" applyFill="1" applyBorder="1" applyAlignment="1">
      <alignment horizontal="center" vertical="center" wrapText="1"/>
    </xf>
    <xf numFmtId="0" fontId="4" fillId="7" borderId="5" xfId="4" applyFont="1" applyFill="1" applyBorder="1" applyAlignment="1">
      <alignment horizontal="center" vertical="center"/>
    </xf>
    <xf numFmtId="0" fontId="4" fillId="2" borderId="21" xfId="4" applyFont="1" applyFill="1" applyBorder="1" applyAlignment="1">
      <alignment horizontal="center" vertical="center" wrapText="1"/>
    </xf>
    <xf numFmtId="0" fontId="4" fillId="2" borderId="26" xfId="4" applyFont="1" applyFill="1" applyBorder="1" applyAlignment="1">
      <alignment horizontal="center" vertical="center" wrapText="1"/>
    </xf>
    <xf numFmtId="0" fontId="4" fillId="2" borderId="22" xfId="4" applyFont="1" applyFill="1" applyBorder="1" applyAlignment="1">
      <alignment horizontal="center" vertical="center"/>
    </xf>
    <xf numFmtId="0" fontId="5" fillId="3" borderId="23" xfId="4" applyFont="1" applyFill="1" applyBorder="1" applyAlignment="1">
      <alignment vertical="center"/>
    </xf>
    <xf numFmtId="0" fontId="4" fillId="2" borderId="13" xfId="4" applyFont="1" applyFill="1" applyBorder="1" applyAlignment="1">
      <alignment horizontal="center" vertical="center" wrapText="1"/>
    </xf>
    <xf numFmtId="0" fontId="4" fillId="2" borderId="19" xfId="4" applyFont="1" applyFill="1" applyBorder="1" applyAlignment="1">
      <alignment horizontal="center" vertical="center" wrapText="1"/>
    </xf>
    <xf numFmtId="0" fontId="4" fillId="2" borderId="25" xfId="4" applyFont="1" applyFill="1" applyBorder="1" applyAlignment="1">
      <alignment horizontal="center" vertical="center" wrapText="1"/>
    </xf>
    <xf numFmtId="0" fontId="4" fillId="2" borderId="15" xfId="4" applyFont="1" applyFill="1" applyBorder="1" applyAlignment="1">
      <alignment horizontal="center" vertical="center" wrapText="1"/>
    </xf>
    <xf numFmtId="0" fontId="5" fillId="3" borderId="16" xfId="4" applyFont="1" applyFill="1" applyBorder="1" applyAlignment="1">
      <alignment vertical="center"/>
    </xf>
    <xf numFmtId="0" fontId="5" fillId="3" borderId="17" xfId="4" applyFont="1" applyFill="1" applyBorder="1" applyAlignment="1">
      <alignment vertical="center"/>
    </xf>
    <xf numFmtId="0" fontId="4" fillId="2" borderId="14" xfId="4" applyFont="1" applyFill="1" applyBorder="1" applyAlignment="1">
      <alignment horizontal="center" vertical="center" wrapText="1"/>
    </xf>
    <xf numFmtId="0" fontId="4" fillId="2" borderId="20" xfId="4" applyFont="1" applyFill="1" applyBorder="1" applyAlignment="1">
      <alignment horizontal="center" vertical="center" wrapText="1"/>
    </xf>
    <xf numFmtId="0" fontId="4" fillId="11" borderId="30" xfId="0" applyFont="1" applyFill="1" applyBorder="1" applyAlignment="1">
      <alignment horizontal="center" vertical="center" wrapText="1"/>
    </xf>
    <xf numFmtId="0" fontId="4" fillId="11" borderId="31" xfId="0" applyFont="1" applyFill="1" applyBorder="1" applyAlignment="1">
      <alignment horizontal="center" vertical="center" wrapText="1"/>
    </xf>
    <xf numFmtId="0" fontId="4" fillId="11" borderId="32" xfId="0" applyFont="1" applyFill="1" applyBorder="1" applyAlignment="1">
      <alignment horizontal="center" vertical="center" wrapText="1"/>
    </xf>
    <xf numFmtId="0" fontId="4" fillId="7" borderId="69" xfId="4" applyFont="1" applyFill="1" applyBorder="1" applyAlignment="1">
      <alignment horizontal="center" vertical="center" wrapText="1"/>
    </xf>
    <xf numFmtId="0" fontId="4" fillId="7" borderId="70" xfId="4" applyFont="1" applyFill="1" applyBorder="1" applyAlignment="1">
      <alignment horizontal="center" vertical="center" wrapText="1"/>
    </xf>
    <xf numFmtId="0" fontId="4" fillId="7" borderId="71" xfId="4" applyFont="1" applyFill="1" applyBorder="1" applyAlignment="1">
      <alignment horizontal="center" vertical="center" wrapText="1"/>
    </xf>
    <xf numFmtId="0" fontId="2" fillId="2" borderId="13" xfId="4" applyFont="1" applyFill="1" applyBorder="1" applyAlignment="1">
      <alignment horizontal="left" vertical="center" wrapText="1"/>
    </xf>
    <xf numFmtId="0" fontId="5" fillId="3" borderId="19" xfId="4" applyFont="1" applyFill="1" applyBorder="1" applyAlignment="1">
      <alignment horizontal="left" vertical="center"/>
    </xf>
    <xf numFmtId="0" fontId="5" fillId="3" borderId="25" xfId="4" applyFont="1" applyFill="1" applyBorder="1" applyAlignment="1">
      <alignment horizontal="left" vertical="center"/>
    </xf>
    <xf numFmtId="0" fontId="2" fillId="2" borderId="14" xfId="4" applyFont="1" applyFill="1" applyBorder="1" applyAlignment="1">
      <alignment horizontal="center" vertical="center" wrapText="1"/>
    </xf>
    <xf numFmtId="0" fontId="2" fillId="2" borderId="20" xfId="4" applyFont="1" applyFill="1" applyBorder="1" applyAlignment="1">
      <alignment horizontal="center" vertical="center" wrapText="1"/>
    </xf>
    <xf numFmtId="0" fontId="2" fillId="2" borderId="26" xfId="4" applyFont="1" applyFill="1" applyBorder="1" applyAlignment="1">
      <alignment horizontal="center" vertical="center" wrapText="1"/>
    </xf>
    <xf numFmtId="0" fontId="5" fillId="3" borderId="20" xfId="4" applyFont="1" applyFill="1" applyBorder="1" applyAlignment="1">
      <alignment horizontal="center" vertical="center"/>
    </xf>
    <xf numFmtId="0" fontId="5" fillId="3" borderId="26" xfId="4" applyFont="1" applyFill="1" applyBorder="1" applyAlignment="1">
      <alignment horizontal="center" vertical="center"/>
    </xf>
    <xf numFmtId="0" fontId="4" fillId="2" borderId="35" xfId="4" applyFont="1" applyFill="1" applyBorder="1" applyAlignment="1">
      <alignment horizontal="center" vertical="center" wrapText="1"/>
    </xf>
    <xf numFmtId="0" fontId="5" fillId="3" borderId="29" xfId="4" applyFont="1" applyFill="1" applyBorder="1" applyAlignment="1">
      <alignment horizontal="center" vertical="center"/>
    </xf>
    <xf numFmtId="0" fontId="5" fillId="3" borderId="36" xfId="4" applyFont="1" applyFill="1" applyBorder="1" applyAlignment="1">
      <alignment horizontal="center" vertical="center"/>
    </xf>
    <xf numFmtId="0" fontId="4" fillId="7" borderId="1" xfId="4" applyFont="1" applyFill="1" applyBorder="1" applyAlignment="1">
      <alignment horizontal="center" vertical="center" wrapText="1"/>
    </xf>
    <xf numFmtId="0" fontId="4" fillId="7" borderId="4" xfId="4" applyFont="1" applyFill="1" applyBorder="1" applyAlignment="1">
      <alignment horizontal="center" vertical="center" wrapText="1"/>
    </xf>
    <xf numFmtId="0" fontId="4" fillId="7" borderId="48" xfId="4" applyFont="1" applyFill="1" applyBorder="1" applyAlignment="1">
      <alignment horizontal="center" vertical="center" wrapText="1"/>
    </xf>
    <xf numFmtId="0" fontId="2" fillId="0" borderId="1" xfId="4" applyFont="1" applyBorder="1" applyAlignment="1">
      <alignment horizontal="center" vertical="center"/>
    </xf>
    <xf numFmtId="0" fontId="2" fillId="0" borderId="2" xfId="4" applyFont="1" applyBorder="1" applyAlignment="1">
      <alignment horizontal="center" vertical="center"/>
    </xf>
    <xf numFmtId="0" fontId="2" fillId="0" borderId="3" xfId="4" applyFont="1" applyBorder="1" applyAlignment="1">
      <alignment horizontal="center" vertical="center"/>
    </xf>
    <xf numFmtId="0" fontId="2" fillId="0" borderId="4" xfId="4" applyFont="1" applyBorder="1" applyAlignment="1">
      <alignment horizontal="center" vertical="center"/>
    </xf>
    <xf numFmtId="0" fontId="2" fillId="0" borderId="5" xfId="4" applyFont="1" applyBorder="1" applyAlignment="1">
      <alignment horizontal="center" vertical="center"/>
    </xf>
    <xf numFmtId="0" fontId="2" fillId="0" borderId="6" xfId="4" applyFont="1" applyBorder="1" applyAlignment="1">
      <alignment horizontal="center" vertical="center"/>
    </xf>
    <xf numFmtId="0" fontId="2" fillId="0" borderId="7" xfId="4" applyFont="1" applyBorder="1" applyAlignment="1">
      <alignment horizontal="center" vertical="center"/>
    </xf>
    <xf numFmtId="0" fontId="2" fillId="0" borderId="8" xfId="4" applyFont="1" applyBorder="1" applyAlignment="1">
      <alignment horizontal="center" vertical="center"/>
    </xf>
    <xf numFmtId="0" fontId="2" fillId="0" borderId="9" xfId="4" applyFont="1" applyBorder="1" applyAlignment="1">
      <alignment horizontal="center" vertical="center"/>
    </xf>
    <xf numFmtId="0" fontId="2" fillId="0" borderId="30" xfId="4" applyFont="1" applyBorder="1" applyAlignment="1">
      <alignment horizontal="center" vertical="center"/>
    </xf>
    <xf numFmtId="0" fontId="2" fillId="0" borderId="31" xfId="4" applyFont="1" applyBorder="1" applyAlignment="1">
      <alignment horizontal="center" vertical="center"/>
    </xf>
    <xf numFmtId="0" fontId="2" fillId="0" borderId="32" xfId="4" applyFont="1" applyBorder="1" applyAlignment="1">
      <alignment horizontal="center" vertical="center"/>
    </xf>
    <xf numFmtId="0" fontId="2" fillId="0" borderId="56" xfId="4" applyFont="1" applyBorder="1" applyAlignment="1">
      <alignment horizontal="center" vertical="center"/>
    </xf>
    <xf numFmtId="0" fontId="2" fillId="0" borderId="0" xfId="4" applyFont="1" applyBorder="1" applyAlignment="1">
      <alignment horizontal="center" vertical="center"/>
    </xf>
    <xf numFmtId="0" fontId="2" fillId="0" borderId="61" xfId="4" applyFont="1" applyBorder="1" applyAlignment="1">
      <alignment horizontal="center" vertical="center"/>
    </xf>
    <xf numFmtId="0" fontId="2" fillId="0" borderId="63" xfId="4" applyFont="1" applyBorder="1" applyAlignment="1">
      <alignment horizontal="center" vertical="center"/>
    </xf>
    <xf numFmtId="0" fontId="2" fillId="0" borderId="34" xfId="4" applyFont="1" applyBorder="1" applyAlignment="1">
      <alignment horizontal="center" vertical="center"/>
    </xf>
    <xf numFmtId="0" fontId="2" fillId="0" borderId="64" xfId="4" applyFont="1" applyBorder="1" applyAlignment="1">
      <alignment horizontal="center" vertical="center"/>
    </xf>
    <xf numFmtId="0" fontId="4" fillId="0" borderId="56" xfId="4" applyFont="1" applyBorder="1" applyAlignment="1">
      <alignment horizontal="center" vertical="center" wrapText="1"/>
    </xf>
    <xf numFmtId="0" fontId="4" fillId="0" borderId="0" xfId="4" applyFont="1" applyBorder="1" applyAlignment="1">
      <alignment horizontal="center" vertical="center" wrapText="1"/>
    </xf>
    <xf numFmtId="0" fontId="4" fillId="0" borderId="61" xfId="4" applyFont="1" applyBorder="1" applyAlignment="1">
      <alignment horizontal="center" vertical="center" wrapText="1"/>
    </xf>
    <xf numFmtId="0" fontId="4" fillId="0" borderId="4" xfId="4" applyFont="1" applyBorder="1" applyAlignment="1">
      <alignment horizontal="left" vertical="center"/>
    </xf>
    <xf numFmtId="0" fontId="4" fillId="0" borderId="5" xfId="4" applyFont="1" applyBorder="1" applyAlignment="1">
      <alignment horizontal="left" vertical="center"/>
    </xf>
    <xf numFmtId="0" fontId="4" fillId="0" borderId="46" xfId="4" applyFont="1" applyBorder="1" applyAlignment="1">
      <alignment horizontal="left" vertical="center"/>
    </xf>
    <xf numFmtId="0" fontId="4" fillId="0" borderId="65" xfId="4" applyFont="1" applyBorder="1" applyAlignment="1">
      <alignment horizontal="left" vertical="center"/>
    </xf>
    <xf numFmtId="0" fontId="4" fillId="0" borderId="66" xfId="4" applyFont="1" applyBorder="1" applyAlignment="1">
      <alignment horizontal="left" vertical="center"/>
    </xf>
    <xf numFmtId="0" fontId="4" fillId="0" borderId="6" xfId="4" applyFont="1" applyBorder="1" applyAlignment="1">
      <alignment horizontal="left" vertical="center"/>
    </xf>
    <xf numFmtId="0" fontId="4" fillId="0" borderId="7" xfId="4" applyFont="1" applyBorder="1" applyAlignment="1">
      <alignment horizontal="left" vertical="center"/>
    </xf>
    <xf numFmtId="0" fontId="4" fillId="0" borderId="8" xfId="4" applyFont="1" applyBorder="1" applyAlignment="1">
      <alignment horizontal="left" vertical="center"/>
    </xf>
    <xf numFmtId="0" fontId="4" fillId="7" borderId="2" xfId="4" applyFont="1" applyFill="1" applyBorder="1" applyAlignment="1">
      <alignment horizontal="center" vertical="center" wrapText="1"/>
    </xf>
    <xf numFmtId="0" fontId="3" fillId="0" borderId="53" xfId="4" applyFont="1" applyFill="1" applyBorder="1" applyAlignment="1">
      <alignment horizontal="center" vertical="center" wrapText="1"/>
    </xf>
    <xf numFmtId="0" fontId="3" fillId="0" borderId="4" xfId="4" applyFont="1" applyFill="1" applyBorder="1" applyAlignment="1">
      <alignment horizontal="center" vertical="center" wrapText="1"/>
    </xf>
    <xf numFmtId="0" fontId="3" fillId="0" borderId="48" xfId="4" applyFont="1" applyFill="1" applyBorder="1" applyAlignment="1">
      <alignment horizontal="center" vertical="center" wrapText="1"/>
    </xf>
    <xf numFmtId="0" fontId="3" fillId="13" borderId="47" xfId="4" applyFont="1" applyFill="1" applyBorder="1" applyAlignment="1">
      <alignment horizontal="center" vertical="center" wrapText="1"/>
    </xf>
    <xf numFmtId="0" fontId="3" fillId="13" borderId="5" xfId="4" applyFont="1" applyFill="1" applyBorder="1" applyAlignment="1">
      <alignment horizontal="center" vertical="center" wrapText="1"/>
    </xf>
    <xf numFmtId="0" fontId="3" fillId="13" borderId="50" xfId="4" applyFont="1" applyFill="1" applyBorder="1" applyAlignment="1">
      <alignment horizontal="center" vertical="center" wrapText="1"/>
    </xf>
    <xf numFmtId="0" fontId="3" fillId="0" borderId="54" xfId="4" applyFont="1" applyFill="1" applyBorder="1" applyAlignment="1">
      <alignment horizontal="center" vertical="center" wrapText="1"/>
    </xf>
    <xf numFmtId="0" fontId="3" fillId="0" borderId="6" xfId="4" applyFont="1" applyFill="1" applyBorder="1" applyAlignment="1">
      <alignment horizontal="center" vertical="center" wrapText="1"/>
    </xf>
    <xf numFmtId="0" fontId="3" fillId="0" borderId="52" xfId="4" applyFont="1" applyFill="1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center" wrapText="1"/>
    </xf>
    <xf numFmtId="0" fontId="3" fillId="0" borderId="4" xfId="4" applyFont="1" applyBorder="1" applyAlignment="1">
      <alignment horizontal="center" vertical="center" wrapText="1"/>
    </xf>
    <xf numFmtId="0" fontId="3" fillId="0" borderId="7" xfId="4" applyFont="1" applyBorder="1" applyAlignment="1">
      <alignment horizontal="center" vertical="center" wrapText="1"/>
    </xf>
    <xf numFmtId="0" fontId="3" fillId="13" borderId="2" xfId="4" applyFont="1" applyFill="1" applyBorder="1" applyAlignment="1">
      <alignment horizontal="center" vertical="center" wrapText="1"/>
    </xf>
    <xf numFmtId="0" fontId="3" fillId="13" borderId="8" xfId="4" applyFont="1" applyFill="1" applyBorder="1" applyAlignment="1">
      <alignment horizontal="center" vertical="center" wrapText="1"/>
    </xf>
    <xf numFmtId="0" fontId="3" fillId="0" borderId="2" xfId="4" applyFont="1" applyFill="1" applyBorder="1" applyAlignment="1">
      <alignment horizontal="center" vertical="center" wrapText="1"/>
    </xf>
    <xf numFmtId="0" fontId="3" fillId="0" borderId="8" xfId="4" applyFont="1" applyFill="1" applyBorder="1" applyAlignment="1">
      <alignment horizontal="center" vertical="center" wrapText="1"/>
    </xf>
    <xf numFmtId="0" fontId="3" fillId="0" borderId="2" xfId="4" applyFont="1" applyBorder="1" applyAlignment="1">
      <alignment horizontal="center" vertical="center" wrapText="1"/>
    </xf>
    <xf numFmtId="0" fontId="3" fillId="0" borderId="5" xfId="4" applyFont="1" applyBorder="1" applyAlignment="1">
      <alignment horizontal="center" vertical="center" wrapText="1"/>
    </xf>
    <xf numFmtId="0" fontId="3" fillId="0" borderId="8" xfId="4" applyFont="1" applyBorder="1" applyAlignment="1">
      <alignment horizontal="center" vertical="center" wrapText="1"/>
    </xf>
    <xf numFmtId="0" fontId="5" fillId="0" borderId="4" xfId="4" applyFont="1" applyFill="1" applyBorder="1" applyAlignment="1">
      <alignment horizontal="center" vertical="center" wrapText="1"/>
    </xf>
    <xf numFmtId="0" fontId="3" fillId="0" borderId="6" xfId="4" applyFont="1" applyFill="1" applyBorder="1" applyAlignment="1">
      <alignment horizontal="center" vertical="center"/>
    </xf>
    <xf numFmtId="0" fontId="5" fillId="0" borderId="53" xfId="4" applyFont="1" applyFill="1" applyBorder="1" applyAlignment="1">
      <alignment horizontal="center" vertical="center" wrapText="1"/>
    </xf>
    <xf numFmtId="0" fontId="9" fillId="13" borderId="47" xfId="4" applyFont="1" applyFill="1" applyBorder="1" applyAlignment="1">
      <alignment horizontal="center" vertical="center" wrapText="1"/>
    </xf>
    <xf numFmtId="0" fontId="3" fillId="0" borderId="54" xfId="4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13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0" xfId="4" applyFont="1" applyFill="1" applyBorder="1" applyAlignment="1">
      <alignment horizontal="center" vertical="center"/>
    </xf>
    <xf numFmtId="9" fontId="3" fillId="0" borderId="50" xfId="4" applyNumberFormat="1" applyFont="1" applyFill="1" applyBorder="1" applyAlignment="1">
      <alignment horizontal="center" vertical="center"/>
    </xf>
    <xf numFmtId="9" fontId="3" fillId="9" borderId="75" xfId="1" applyFont="1" applyFill="1" applyBorder="1" applyAlignment="1">
      <alignment horizontal="center" vertical="center"/>
    </xf>
    <xf numFmtId="9" fontId="3" fillId="9" borderId="69" xfId="1" applyFont="1" applyFill="1" applyBorder="1" applyAlignment="1">
      <alignment horizontal="center" vertical="center"/>
    </xf>
    <xf numFmtId="9" fontId="3" fillId="9" borderId="71" xfId="1" applyFont="1" applyFill="1" applyBorder="1" applyAlignment="1">
      <alignment horizontal="center" vertical="center"/>
    </xf>
    <xf numFmtId="0" fontId="9" fillId="0" borderId="48" xfId="0" applyFont="1" applyFill="1" applyBorder="1" applyAlignment="1">
      <alignment horizontal="center" vertical="center" wrapText="1"/>
    </xf>
    <xf numFmtId="0" fontId="9" fillId="0" borderId="53" xfId="0" applyFont="1" applyFill="1" applyBorder="1" applyAlignment="1">
      <alignment horizontal="center" vertical="center" wrapText="1"/>
    </xf>
    <xf numFmtId="0" fontId="9" fillId="13" borderId="50" xfId="0" applyFont="1" applyFill="1" applyBorder="1" applyAlignment="1">
      <alignment horizontal="center" vertical="center" wrapText="1"/>
    </xf>
    <xf numFmtId="0" fontId="9" fillId="13" borderId="47" xfId="0" applyFont="1" applyFill="1" applyBorder="1" applyAlignment="1">
      <alignment horizontal="center" vertical="center" wrapText="1"/>
    </xf>
    <xf numFmtId="0" fontId="3" fillId="0" borderId="50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/>
    </xf>
    <xf numFmtId="0" fontId="3" fillId="3" borderId="47" xfId="4" applyFont="1" applyFill="1" applyBorder="1" applyAlignment="1">
      <alignment horizontal="center" vertical="center"/>
    </xf>
    <xf numFmtId="0" fontId="3" fillId="3" borderId="5" xfId="4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2" fontId="3" fillId="3" borderId="2" xfId="4" applyNumberFormat="1" applyFont="1" applyFill="1" applyBorder="1" applyAlignment="1">
      <alignment horizontal="center" vertical="center" wrapText="1"/>
    </xf>
    <xf numFmtId="2" fontId="3" fillId="3" borderId="5" xfId="4" applyNumberFormat="1" applyFont="1" applyFill="1" applyBorder="1" applyAlignment="1">
      <alignment horizontal="center" vertical="center" wrapText="1"/>
    </xf>
    <xf numFmtId="2" fontId="3" fillId="3" borderId="8" xfId="4" applyNumberFormat="1" applyFont="1" applyFill="1" applyBorder="1" applyAlignment="1">
      <alignment horizontal="center" vertical="center" wrapText="1"/>
    </xf>
    <xf numFmtId="9" fontId="3" fillId="3" borderId="2" xfId="4" applyNumberFormat="1" applyFont="1" applyFill="1" applyBorder="1" applyAlignment="1">
      <alignment horizontal="center" vertical="center" wrapText="1"/>
    </xf>
    <xf numFmtId="0" fontId="3" fillId="3" borderId="47" xfId="4" applyFont="1" applyFill="1" applyBorder="1" applyAlignment="1">
      <alignment horizontal="center" vertical="center" wrapText="1"/>
    </xf>
    <xf numFmtId="0" fontId="3" fillId="3" borderId="5" xfId="4" applyFont="1" applyFill="1" applyBorder="1" applyAlignment="1">
      <alignment horizontal="center" vertical="center" wrapText="1"/>
    </xf>
    <xf numFmtId="0" fontId="3" fillId="3" borderId="50" xfId="4" applyFont="1" applyFill="1" applyBorder="1" applyAlignment="1">
      <alignment horizontal="center" vertical="center" wrapText="1"/>
    </xf>
    <xf numFmtId="0" fontId="3" fillId="3" borderId="50" xfId="4" applyFont="1" applyFill="1" applyBorder="1" applyAlignment="1">
      <alignment horizontal="center" vertical="center"/>
    </xf>
    <xf numFmtId="9" fontId="3" fillId="3" borderId="5" xfId="1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8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0" xfId="0" applyFont="1" applyFill="1" applyBorder="1" applyAlignment="1">
      <alignment horizontal="center" vertical="center" wrapText="1"/>
    </xf>
    <xf numFmtId="10" fontId="4" fillId="0" borderId="14" xfId="0" applyNumberFormat="1" applyFont="1" applyFill="1" applyBorder="1" applyAlignment="1">
      <alignment horizontal="center" vertical="center" wrapText="1"/>
    </xf>
    <xf numFmtId="10" fontId="4" fillId="0" borderId="20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2" xfId="0" applyFont="1" applyFill="1" applyBorder="1" applyAlignment="1">
      <alignment horizontal="center" vertical="center" wrapText="1"/>
    </xf>
    <xf numFmtId="9" fontId="3" fillId="5" borderId="5" xfId="0" applyNumberFormat="1" applyFont="1" applyFill="1" applyBorder="1" applyAlignment="1">
      <alignment horizontal="center" vertical="center"/>
    </xf>
    <xf numFmtId="9" fontId="5" fillId="0" borderId="5" xfId="0" applyNumberFormat="1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/>
    </xf>
    <xf numFmtId="9" fontId="3" fillId="0" borderId="2" xfId="0" applyNumberFormat="1" applyFont="1" applyFill="1" applyBorder="1" applyAlignment="1">
      <alignment horizontal="center" vertical="center"/>
    </xf>
    <xf numFmtId="9" fontId="3" fillId="0" borderId="5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3" fillId="5" borderId="50" xfId="0" applyFont="1" applyFill="1" applyBorder="1" applyAlignment="1">
      <alignment horizontal="center" vertical="center"/>
    </xf>
    <xf numFmtId="0" fontId="3" fillId="5" borderId="43" xfId="0" applyFont="1" applyFill="1" applyBorder="1" applyAlignment="1">
      <alignment horizontal="center" vertical="center"/>
    </xf>
    <xf numFmtId="0" fontId="3" fillId="5" borderId="47" xfId="0" applyFont="1" applyFill="1" applyBorder="1" applyAlignment="1">
      <alignment horizontal="center" vertical="center"/>
    </xf>
    <xf numFmtId="9" fontId="3" fillId="5" borderId="50" xfId="0" applyNumberFormat="1" applyFont="1" applyFill="1" applyBorder="1" applyAlignment="1">
      <alignment horizontal="center" vertical="center"/>
    </xf>
    <xf numFmtId="9" fontId="3" fillId="5" borderId="43" xfId="0" applyNumberFormat="1" applyFont="1" applyFill="1" applyBorder="1" applyAlignment="1">
      <alignment horizontal="center" vertical="center"/>
    </xf>
    <xf numFmtId="9" fontId="3" fillId="5" borderId="47" xfId="0" applyNumberFormat="1" applyFont="1" applyFill="1" applyBorder="1" applyAlignment="1">
      <alignment horizontal="center" vertical="center"/>
    </xf>
    <xf numFmtId="9" fontId="3" fillId="0" borderId="39" xfId="0" applyNumberFormat="1" applyFont="1" applyFill="1" applyBorder="1" applyAlignment="1">
      <alignment horizontal="center" vertical="center"/>
    </xf>
    <xf numFmtId="9" fontId="3" fillId="0" borderId="43" xfId="0" applyNumberFormat="1" applyFont="1" applyFill="1" applyBorder="1" applyAlignment="1">
      <alignment horizontal="center" vertical="center"/>
    </xf>
    <xf numFmtId="9" fontId="3" fillId="0" borderId="47" xfId="0" applyNumberFormat="1" applyFont="1" applyFill="1" applyBorder="1" applyAlignment="1">
      <alignment horizontal="center" vertical="center"/>
    </xf>
    <xf numFmtId="9" fontId="3" fillId="8" borderId="5" xfId="0" applyNumberFormat="1" applyFont="1" applyFill="1" applyBorder="1" applyAlignment="1">
      <alignment horizontal="center" vertical="center"/>
    </xf>
    <xf numFmtId="9" fontId="3" fillId="0" borderId="8" xfId="0" applyNumberFormat="1" applyFont="1" applyFill="1" applyBorder="1" applyAlignment="1">
      <alignment horizontal="center" vertical="center"/>
    </xf>
    <xf numFmtId="0" fontId="4" fillId="10" borderId="30" xfId="0" applyFont="1" applyFill="1" applyBorder="1" applyAlignment="1">
      <alignment horizontal="center" vertical="center" wrapText="1"/>
    </xf>
    <xf numFmtId="0" fontId="4" fillId="10" borderId="31" xfId="0" applyFont="1" applyFill="1" applyBorder="1" applyAlignment="1">
      <alignment horizontal="center" vertical="center" wrapText="1"/>
    </xf>
    <xf numFmtId="0" fontId="4" fillId="10" borderId="32" xfId="0" applyFont="1" applyFill="1" applyBorder="1" applyAlignment="1">
      <alignment horizontal="center" vertical="center" wrapText="1"/>
    </xf>
    <xf numFmtId="0" fontId="4" fillId="10" borderId="4" xfId="0" applyFont="1" applyFill="1" applyBorder="1" applyAlignment="1">
      <alignment horizontal="center" vertical="center" wrapText="1"/>
    </xf>
    <xf numFmtId="0" fontId="4" fillId="10" borderId="7" xfId="0" applyFont="1" applyFill="1" applyBorder="1" applyAlignment="1">
      <alignment horizontal="center" vertical="center" wrapText="1"/>
    </xf>
    <xf numFmtId="0" fontId="4" fillId="10" borderId="5" xfId="0" applyFont="1" applyFill="1" applyBorder="1" applyAlignment="1">
      <alignment horizontal="center" vertical="center" wrapText="1"/>
    </xf>
    <xf numFmtId="0" fontId="4" fillId="10" borderId="8" xfId="0" applyFont="1" applyFill="1" applyBorder="1" applyAlignment="1">
      <alignment horizontal="center" vertical="center" wrapText="1"/>
    </xf>
    <xf numFmtId="0" fontId="4" fillId="10" borderId="6" xfId="0" applyFont="1" applyFill="1" applyBorder="1" applyAlignment="1">
      <alignment horizontal="center" vertical="center" wrapText="1"/>
    </xf>
    <xf numFmtId="0" fontId="4" fillId="10" borderId="9" xfId="0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/>
    </xf>
    <xf numFmtId="1" fontId="3" fillId="0" borderId="5" xfId="0" applyNumberFormat="1" applyFont="1" applyFill="1" applyBorder="1" applyAlignment="1">
      <alignment horizontal="center" vertical="center"/>
    </xf>
    <xf numFmtId="1" fontId="3" fillId="5" borderId="5" xfId="0" applyNumberFormat="1" applyFont="1" applyFill="1" applyBorder="1" applyAlignment="1">
      <alignment horizontal="center" vertical="center"/>
    </xf>
    <xf numFmtId="1" fontId="5" fillId="0" borderId="5" xfId="0" applyNumberFormat="1" applyFont="1" applyFill="1" applyBorder="1" applyAlignment="1">
      <alignment horizontal="center" vertical="center"/>
    </xf>
    <xf numFmtId="9" fontId="3" fillId="5" borderId="5" xfId="0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10" fontId="5" fillId="0" borderId="5" xfId="0" applyNumberFormat="1" applyFont="1" applyFill="1" applyBorder="1" applyAlignment="1">
      <alignment horizontal="center" vertical="center"/>
    </xf>
    <xf numFmtId="1" fontId="3" fillId="0" borderId="8" xfId="0" applyNumberFormat="1" applyFont="1" applyFill="1" applyBorder="1" applyAlignment="1">
      <alignment horizontal="center" vertical="center"/>
    </xf>
    <xf numFmtId="1" fontId="3" fillId="0" borderId="50" xfId="0" applyNumberFormat="1" applyFont="1" applyFill="1" applyBorder="1" applyAlignment="1">
      <alignment horizontal="center" vertical="center"/>
    </xf>
    <xf numFmtId="1" fontId="3" fillId="0" borderId="43" xfId="0" applyNumberFormat="1" applyFont="1" applyFill="1" applyBorder="1" applyAlignment="1">
      <alignment horizontal="center" vertical="center"/>
    </xf>
    <xf numFmtId="1" fontId="3" fillId="0" borderId="74" xfId="0" applyNumberFormat="1" applyFont="1" applyFill="1" applyBorder="1" applyAlignment="1">
      <alignment horizontal="center" vertical="center"/>
    </xf>
    <xf numFmtId="1" fontId="5" fillId="0" borderId="50" xfId="0" applyNumberFormat="1" applyFont="1" applyFill="1" applyBorder="1" applyAlignment="1">
      <alignment horizontal="center" vertical="center"/>
    </xf>
    <xf numFmtId="1" fontId="5" fillId="0" borderId="43" xfId="0" applyNumberFormat="1" applyFont="1" applyFill="1" applyBorder="1" applyAlignment="1">
      <alignment horizontal="center" vertical="center"/>
    </xf>
    <xf numFmtId="1" fontId="5" fillId="0" borderId="47" xfId="0" applyNumberFormat="1" applyFont="1" applyFill="1" applyBorder="1" applyAlignment="1">
      <alignment horizontal="center" vertical="center"/>
    </xf>
    <xf numFmtId="0" fontId="4" fillId="14" borderId="30" xfId="0" applyFont="1" applyFill="1" applyBorder="1" applyAlignment="1">
      <alignment horizontal="center" vertical="center" wrapText="1"/>
    </xf>
    <xf numFmtId="0" fontId="4" fillId="14" borderId="31" xfId="0" applyFont="1" applyFill="1" applyBorder="1" applyAlignment="1">
      <alignment horizontal="center" vertical="center" wrapText="1"/>
    </xf>
    <xf numFmtId="0" fontId="4" fillId="14" borderId="32" xfId="0" applyFont="1" applyFill="1" applyBorder="1" applyAlignment="1">
      <alignment horizontal="center" vertical="center" wrapText="1"/>
    </xf>
    <xf numFmtId="0" fontId="4" fillId="14" borderId="4" xfId="0" applyFont="1" applyFill="1" applyBorder="1" applyAlignment="1">
      <alignment horizontal="center" vertical="center" wrapText="1"/>
    </xf>
    <xf numFmtId="0" fontId="4" fillId="14" borderId="7" xfId="0" applyFont="1" applyFill="1" applyBorder="1" applyAlignment="1">
      <alignment horizontal="center" vertical="center" wrapText="1"/>
    </xf>
    <xf numFmtId="0" fontId="4" fillId="14" borderId="5" xfId="0" applyFont="1" applyFill="1" applyBorder="1" applyAlignment="1">
      <alignment horizontal="center" vertical="center" wrapText="1"/>
    </xf>
    <xf numFmtId="0" fontId="4" fillId="14" borderId="8" xfId="0" applyFont="1" applyFill="1" applyBorder="1" applyAlignment="1">
      <alignment horizontal="center" vertical="center" wrapText="1"/>
    </xf>
    <xf numFmtId="0" fontId="4" fillId="14" borderId="6" xfId="0" applyFont="1" applyFill="1" applyBorder="1" applyAlignment="1">
      <alignment horizontal="center" vertical="center" wrapText="1"/>
    </xf>
    <xf numFmtId="0" fontId="4" fillId="14" borderId="9" xfId="0" applyFont="1" applyFill="1" applyBorder="1" applyAlignment="1">
      <alignment horizontal="center" vertical="center" wrapText="1"/>
    </xf>
    <xf numFmtId="164" fontId="3" fillId="3" borderId="5" xfId="0" applyNumberFormat="1" applyFont="1" applyFill="1" applyBorder="1" applyAlignment="1">
      <alignment horizontal="center" vertical="center"/>
    </xf>
    <xf numFmtId="0" fontId="20" fillId="0" borderId="50" xfId="4" applyFont="1" applyBorder="1" applyAlignment="1">
      <alignment horizontal="center" vertical="center" wrapText="1"/>
    </xf>
    <xf numFmtId="0" fontId="20" fillId="0" borderId="43" xfId="4" applyFont="1" applyBorder="1" applyAlignment="1">
      <alignment horizontal="center" vertical="center" wrapText="1"/>
    </xf>
    <xf numFmtId="0" fontId="20" fillId="0" borderId="47" xfId="4" applyFont="1" applyBorder="1" applyAlignment="1">
      <alignment horizontal="center" vertical="center" wrapText="1"/>
    </xf>
    <xf numFmtId="0" fontId="3" fillId="0" borderId="50" xfId="4" applyFont="1" applyBorder="1" applyAlignment="1">
      <alignment horizontal="center" vertical="center"/>
    </xf>
    <xf numFmtId="0" fontId="3" fillId="0" borderId="43" xfId="4" applyFont="1" applyBorder="1" applyAlignment="1">
      <alignment horizontal="center" vertical="center"/>
    </xf>
    <xf numFmtId="0" fontId="3" fillId="0" borderId="74" xfId="4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vertical="center"/>
    </xf>
    <xf numFmtId="0" fontId="5" fillId="3" borderId="17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0" fontId="4" fillId="2" borderId="14" xfId="0" applyNumberFormat="1" applyFont="1" applyFill="1" applyBorder="1" applyAlignment="1">
      <alignment horizontal="center" vertical="center" wrapText="1"/>
    </xf>
    <xf numFmtId="10" fontId="4" fillId="2" borderId="20" xfId="0" applyNumberFormat="1" applyFont="1" applyFill="1" applyBorder="1" applyAlignment="1">
      <alignment horizontal="center" vertical="center" wrapText="1"/>
    </xf>
    <xf numFmtId="10" fontId="4" fillId="2" borderId="26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13" borderId="2" xfId="0" applyFont="1" applyFill="1" applyBorder="1" applyAlignment="1">
      <alignment horizontal="center" vertical="center" wrapText="1"/>
    </xf>
    <xf numFmtId="0" fontId="5" fillId="13" borderId="5" xfId="0" applyFont="1" applyFill="1" applyBorder="1" applyAlignment="1">
      <alignment horizontal="center" vertical="center" wrapText="1"/>
    </xf>
    <xf numFmtId="9" fontId="3" fillId="0" borderId="2" xfId="0" applyNumberFormat="1" applyFont="1" applyFill="1" applyBorder="1" applyAlignment="1">
      <alignment horizontal="center" vertical="center" wrapText="1"/>
    </xf>
    <xf numFmtId="9" fontId="3" fillId="0" borderId="5" xfId="0" applyNumberFormat="1" applyFont="1" applyFill="1" applyBorder="1" applyAlignment="1">
      <alignment horizontal="center" vertical="center" wrapText="1"/>
    </xf>
    <xf numFmtId="0" fontId="6" fillId="0" borderId="5" xfId="4" applyFont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3" fillId="5" borderId="50" xfId="0" applyFont="1" applyFill="1" applyBorder="1" applyAlignment="1">
      <alignment horizontal="center" vertical="center" wrapText="1"/>
    </xf>
    <xf numFmtId="0" fontId="3" fillId="5" borderId="43" xfId="0" applyFont="1" applyFill="1" applyBorder="1" applyAlignment="1">
      <alignment horizontal="center" vertical="center" wrapText="1"/>
    </xf>
    <xf numFmtId="0" fontId="3" fillId="5" borderId="47" xfId="0" applyFont="1" applyFill="1" applyBorder="1" applyAlignment="1">
      <alignment horizontal="center" vertical="center" wrapText="1"/>
    </xf>
    <xf numFmtId="0" fontId="3" fillId="4" borderId="50" xfId="0" applyFont="1" applyFill="1" applyBorder="1" applyAlignment="1">
      <alignment horizontal="center" vertical="center" wrapText="1"/>
    </xf>
    <xf numFmtId="0" fontId="3" fillId="4" borderId="43" xfId="0" applyFont="1" applyFill="1" applyBorder="1" applyAlignment="1">
      <alignment horizontal="center"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3" fillId="13" borderId="5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13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9" fontId="3" fillId="0" borderId="5" xfId="0" applyNumberFormat="1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20" fillId="0" borderId="50" xfId="0" applyFont="1" applyBorder="1" applyAlignment="1">
      <alignment horizontal="center" vertical="center" wrapText="1"/>
    </xf>
    <xf numFmtId="0" fontId="20" fillId="0" borderId="43" xfId="0" applyFont="1" applyBorder="1" applyAlignment="1">
      <alignment horizontal="center" vertical="center" wrapText="1"/>
    </xf>
    <xf numFmtId="0" fontId="20" fillId="0" borderId="7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6" xfId="4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50" xfId="0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9" fontId="3" fillId="5" borderId="5" xfId="1" applyFont="1" applyFill="1" applyBorder="1" applyAlignment="1">
      <alignment horizontal="center" vertical="center" wrapText="1"/>
    </xf>
    <xf numFmtId="9" fontId="3" fillId="5" borderId="5" xfId="1" applyFont="1" applyFill="1" applyBorder="1" applyAlignment="1">
      <alignment horizontal="center" vertical="center"/>
    </xf>
    <xf numFmtId="10" fontId="3" fillId="0" borderId="50" xfId="0" applyNumberFormat="1" applyFont="1" applyBorder="1" applyAlignment="1">
      <alignment horizontal="center" vertical="center" wrapText="1"/>
    </xf>
    <xf numFmtId="10" fontId="3" fillId="0" borderId="47" xfId="0" applyNumberFormat="1" applyFont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/>
    </xf>
    <xf numFmtId="0" fontId="4" fillId="16" borderId="30" xfId="0" applyFont="1" applyFill="1" applyBorder="1" applyAlignment="1">
      <alignment horizontal="center" vertical="center" wrapText="1"/>
    </xf>
    <xf numFmtId="0" fontId="4" fillId="16" borderId="31" xfId="0" applyFont="1" applyFill="1" applyBorder="1" applyAlignment="1">
      <alignment horizontal="center" vertical="center" wrapText="1"/>
    </xf>
    <xf numFmtId="0" fontId="4" fillId="16" borderId="32" xfId="0" applyFont="1" applyFill="1" applyBorder="1" applyAlignment="1">
      <alignment horizontal="center" vertical="center" wrapText="1"/>
    </xf>
    <xf numFmtId="0" fontId="4" fillId="16" borderId="4" xfId="0" applyFont="1" applyFill="1" applyBorder="1" applyAlignment="1">
      <alignment horizontal="center" vertical="center" wrapText="1"/>
    </xf>
    <xf numFmtId="0" fontId="4" fillId="16" borderId="7" xfId="0" applyFont="1" applyFill="1" applyBorder="1" applyAlignment="1">
      <alignment horizontal="center" vertical="center" wrapText="1"/>
    </xf>
    <xf numFmtId="0" fontId="4" fillId="16" borderId="5" xfId="0" applyFont="1" applyFill="1" applyBorder="1" applyAlignment="1">
      <alignment horizontal="center" vertical="center" wrapText="1"/>
    </xf>
    <xf numFmtId="0" fontId="4" fillId="16" borderId="8" xfId="0" applyFont="1" applyFill="1" applyBorder="1" applyAlignment="1">
      <alignment horizontal="center" vertical="center" wrapText="1"/>
    </xf>
    <xf numFmtId="0" fontId="4" fillId="16" borderId="6" xfId="0" applyFont="1" applyFill="1" applyBorder="1" applyAlignment="1">
      <alignment horizontal="center" vertical="center" wrapText="1"/>
    </xf>
    <xf numFmtId="0" fontId="4" fillId="16" borderId="9" xfId="0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center"/>
    </xf>
    <xf numFmtId="164" fontId="5" fillId="3" borderId="5" xfId="0" applyNumberFormat="1" applyFont="1" applyFill="1" applyBorder="1" applyAlignment="1">
      <alignment horizontal="center" vertical="center"/>
    </xf>
    <xf numFmtId="164" fontId="3" fillId="3" borderId="8" xfId="0" applyNumberFormat="1" applyFont="1" applyFill="1" applyBorder="1" applyAlignment="1">
      <alignment horizontal="center" vertical="center"/>
    </xf>
    <xf numFmtId="2" fontId="3" fillId="0" borderId="5" xfId="0" applyNumberFormat="1" applyFont="1" applyFill="1" applyBorder="1" applyAlignment="1">
      <alignment horizontal="center" vertical="center" wrapText="1"/>
    </xf>
    <xf numFmtId="2" fontId="3" fillId="0" borderId="5" xfId="0" applyNumberFormat="1" applyFont="1" applyFill="1" applyBorder="1" applyAlignment="1">
      <alignment horizontal="center" vertical="center"/>
    </xf>
    <xf numFmtId="2" fontId="3" fillId="5" borderId="5" xfId="0" applyNumberFormat="1" applyFont="1" applyFill="1" applyBorder="1" applyAlignment="1">
      <alignment horizontal="center" vertical="center" wrapText="1"/>
    </xf>
    <xf numFmtId="2" fontId="3" fillId="5" borderId="5" xfId="0" applyNumberFormat="1" applyFont="1" applyFill="1" applyBorder="1" applyAlignment="1">
      <alignment horizontal="center" vertical="center"/>
    </xf>
    <xf numFmtId="164" fontId="3" fillId="3" borderId="5" xfId="0" applyNumberFormat="1" applyFont="1" applyFill="1" applyBorder="1" applyAlignment="1">
      <alignment horizontal="center" vertical="center" wrapText="1"/>
    </xf>
    <xf numFmtId="9" fontId="3" fillId="8" borderId="5" xfId="0" applyNumberFormat="1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/>
    </xf>
    <xf numFmtId="9" fontId="5" fillId="0" borderId="5" xfId="0" applyNumberFormat="1" applyFont="1" applyFill="1" applyBorder="1" applyAlignment="1">
      <alignment horizontal="center" vertical="center" wrapText="1"/>
    </xf>
    <xf numFmtId="1" fontId="5" fillId="13" borderId="5" xfId="0" applyNumberFormat="1" applyFont="1" applyFill="1" applyBorder="1" applyAlignment="1">
      <alignment horizontal="center" vertical="center" wrapText="1"/>
    </xf>
    <xf numFmtId="9" fontId="5" fillId="13" borderId="5" xfId="0" applyNumberFormat="1" applyFont="1" applyFill="1" applyBorder="1" applyAlignment="1">
      <alignment horizontal="center" vertical="center" wrapText="1"/>
    </xf>
    <xf numFmtId="164" fontId="5" fillId="13" borderId="5" xfId="0" applyNumberFormat="1" applyFont="1" applyFill="1" applyBorder="1" applyAlignment="1">
      <alignment horizontal="center" vertical="center" wrapText="1"/>
    </xf>
    <xf numFmtId="1" fontId="3" fillId="13" borderId="5" xfId="1" applyNumberFormat="1" applyFont="1" applyFill="1" applyBorder="1" applyAlignment="1">
      <alignment horizontal="center" vertical="center" wrapText="1"/>
    </xf>
    <xf numFmtId="9" fontId="3" fillId="13" borderId="5" xfId="1" applyFont="1" applyFill="1" applyBorder="1" applyAlignment="1">
      <alignment horizontal="center" vertical="center" wrapText="1"/>
    </xf>
    <xf numFmtId="1" fontId="3" fillId="13" borderId="5" xfId="1" applyNumberFormat="1" applyFont="1" applyFill="1" applyBorder="1" applyAlignment="1">
      <alignment horizontal="center" vertical="center"/>
    </xf>
    <xf numFmtId="164" fontId="3" fillId="13" borderId="5" xfId="1" applyNumberFormat="1" applyFont="1" applyFill="1" applyBorder="1" applyAlignment="1">
      <alignment horizontal="center" vertical="center"/>
    </xf>
    <xf numFmtId="1" fontId="3" fillId="13" borderId="5" xfId="0" applyNumberFormat="1" applyFont="1" applyFill="1" applyBorder="1" applyAlignment="1">
      <alignment horizontal="center" vertical="center"/>
    </xf>
    <xf numFmtId="9" fontId="3" fillId="13" borderId="5" xfId="0" applyNumberFormat="1" applyFont="1" applyFill="1" applyBorder="1" applyAlignment="1">
      <alignment horizontal="center" vertical="center"/>
    </xf>
    <xf numFmtId="1" fontId="3" fillId="13" borderId="5" xfId="0" applyNumberFormat="1" applyFont="1" applyFill="1" applyBorder="1" applyAlignment="1">
      <alignment horizontal="center" vertical="center" wrapText="1"/>
    </xf>
    <xf numFmtId="9" fontId="9" fillId="0" borderId="5" xfId="0" applyNumberFormat="1" applyFont="1" applyFill="1" applyBorder="1" applyAlignment="1">
      <alignment horizontal="center" vertical="center" wrapText="1"/>
    </xf>
    <xf numFmtId="0" fontId="4" fillId="15" borderId="30" xfId="0" applyFont="1" applyFill="1" applyBorder="1" applyAlignment="1">
      <alignment horizontal="center" vertical="center" wrapText="1"/>
    </xf>
    <xf numFmtId="0" fontId="4" fillId="15" borderId="31" xfId="0" applyFont="1" applyFill="1" applyBorder="1" applyAlignment="1">
      <alignment horizontal="center" vertical="center" wrapText="1"/>
    </xf>
    <xf numFmtId="0" fontId="4" fillId="15" borderId="32" xfId="0" applyFont="1" applyFill="1" applyBorder="1" applyAlignment="1">
      <alignment horizontal="center" vertical="center" wrapText="1"/>
    </xf>
    <xf numFmtId="0" fontId="4" fillId="15" borderId="4" xfId="0" applyFont="1" applyFill="1" applyBorder="1" applyAlignment="1">
      <alignment horizontal="center" vertical="center" wrapText="1"/>
    </xf>
    <xf numFmtId="0" fontId="4" fillId="15" borderId="7" xfId="0" applyFont="1" applyFill="1" applyBorder="1" applyAlignment="1">
      <alignment horizontal="center" vertical="center" wrapText="1"/>
    </xf>
    <xf numFmtId="0" fontId="4" fillId="15" borderId="5" xfId="0" applyFont="1" applyFill="1" applyBorder="1" applyAlignment="1">
      <alignment horizontal="center" vertical="center" wrapText="1"/>
    </xf>
    <xf numFmtId="0" fontId="4" fillId="15" borderId="8" xfId="0" applyFont="1" applyFill="1" applyBorder="1" applyAlignment="1">
      <alignment horizontal="center" vertical="center" wrapText="1"/>
    </xf>
    <xf numFmtId="0" fontId="4" fillId="15" borderId="6" xfId="0" applyFont="1" applyFill="1" applyBorder="1" applyAlignment="1">
      <alignment horizontal="center" vertical="center" wrapText="1"/>
    </xf>
    <xf numFmtId="0" fontId="4" fillId="15" borderId="9" xfId="0" applyFont="1" applyFill="1" applyBorder="1" applyAlignment="1">
      <alignment horizontal="center" vertical="center" wrapText="1"/>
    </xf>
    <xf numFmtId="1" fontId="3" fillId="13" borderId="2" xfId="0" applyNumberFormat="1" applyFont="1" applyFill="1" applyBorder="1" applyAlignment="1">
      <alignment horizontal="center" vertical="center" wrapText="1"/>
    </xf>
    <xf numFmtId="164" fontId="3" fillId="13" borderId="2" xfId="1" applyNumberFormat="1" applyFont="1" applyFill="1" applyBorder="1" applyAlignment="1">
      <alignment horizontal="center" vertical="center" wrapText="1"/>
    </xf>
    <xf numFmtId="164" fontId="3" fillId="13" borderId="5" xfId="1" applyNumberFormat="1" applyFont="1" applyFill="1" applyBorder="1" applyAlignment="1">
      <alignment horizontal="center" vertical="center" wrapText="1"/>
    </xf>
    <xf numFmtId="164" fontId="5" fillId="13" borderId="5" xfId="1" applyNumberFormat="1" applyFont="1" applyFill="1" applyBorder="1" applyAlignment="1">
      <alignment horizontal="center" vertical="center" wrapText="1"/>
    </xf>
    <xf numFmtId="164" fontId="3" fillId="0" borderId="5" xfId="1" applyNumberFormat="1" applyFont="1" applyFill="1" applyBorder="1" applyAlignment="1">
      <alignment horizontal="center" vertical="center"/>
    </xf>
    <xf numFmtId="164" fontId="9" fillId="0" borderId="5" xfId="1" applyNumberFormat="1" applyFont="1" applyFill="1" applyBorder="1" applyAlignment="1">
      <alignment horizontal="center" vertical="center"/>
    </xf>
    <xf numFmtId="164" fontId="3" fillId="0" borderId="2" xfId="1" applyNumberFormat="1" applyFont="1" applyFill="1" applyBorder="1" applyAlignment="1">
      <alignment horizontal="center" vertical="center" wrapText="1"/>
    </xf>
    <xf numFmtId="164" fontId="3" fillId="0" borderId="5" xfId="1" applyNumberFormat="1" applyFont="1" applyFill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horizontal="center" vertical="center" wrapText="1"/>
    </xf>
    <xf numFmtId="164" fontId="5" fillId="0" borderId="5" xfId="1" applyNumberFormat="1" applyFont="1" applyFill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0" fontId="5" fillId="0" borderId="5" xfId="0" applyNumberFormat="1" applyFont="1" applyFill="1" applyBorder="1" applyAlignment="1">
      <alignment horizontal="center" vertical="center" wrapText="1"/>
    </xf>
    <xf numFmtId="9" fontId="5" fillId="12" borderId="5" xfId="0" applyNumberFormat="1" applyFont="1" applyFill="1" applyBorder="1" applyAlignment="1">
      <alignment horizontal="center" vertical="center" wrapText="1"/>
    </xf>
    <xf numFmtId="1" fontId="3" fillId="12" borderId="5" xfId="1" applyNumberFormat="1" applyFont="1" applyFill="1" applyBorder="1" applyAlignment="1">
      <alignment horizontal="center" vertical="center"/>
    </xf>
    <xf numFmtId="164" fontId="3" fillId="12" borderId="5" xfId="1" applyNumberFormat="1" applyFont="1" applyFill="1" applyBorder="1" applyAlignment="1">
      <alignment horizontal="center" vertical="center"/>
    </xf>
    <xf numFmtId="1" fontId="3" fillId="12" borderId="5" xfId="0" applyNumberFormat="1" applyFont="1" applyFill="1" applyBorder="1" applyAlignment="1">
      <alignment horizontal="center" vertical="center"/>
    </xf>
    <xf numFmtId="9" fontId="3" fillId="12" borderId="5" xfId="0" applyNumberFormat="1" applyFont="1" applyFill="1" applyBorder="1" applyAlignment="1">
      <alignment horizontal="center" vertical="center"/>
    </xf>
    <xf numFmtId="1" fontId="3" fillId="0" borderId="5" xfId="1" applyNumberFormat="1" applyFont="1" applyFill="1" applyBorder="1" applyAlignment="1">
      <alignment horizontal="center" vertical="center"/>
    </xf>
    <xf numFmtId="1" fontId="3" fillId="12" borderId="5" xfId="1" applyNumberFormat="1" applyFont="1" applyFill="1" applyBorder="1" applyAlignment="1">
      <alignment horizontal="center" vertical="center" wrapText="1"/>
    </xf>
    <xf numFmtId="9" fontId="3" fillId="12" borderId="5" xfId="1" applyFont="1" applyFill="1" applyBorder="1" applyAlignment="1">
      <alignment horizontal="center" vertical="center" wrapText="1"/>
    </xf>
    <xf numFmtId="1" fontId="3" fillId="0" borderId="5" xfId="1" applyNumberFormat="1" applyFont="1" applyFill="1" applyBorder="1" applyAlignment="1">
      <alignment horizontal="center" vertical="center" wrapText="1"/>
    </xf>
    <xf numFmtId="1" fontId="5" fillId="12" borderId="5" xfId="0" applyNumberFormat="1" applyFont="1" applyFill="1" applyBorder="1" applyAlignment="1">
      <alignment horizontal="center" vertical="center" wrapText="1"/>
    </xf>
    <xf numFmtId="1" fontId="3" fillId="0" borderId="5" xfId="0" applyNumberFormat="1" applyFont="1" applyFill="1" applyBorder="1" applyAlignment="1">
      <alignment horizontal="center" vertical="center" wrapText="1"/>
    </xf>
    <xf numFmtId="1" fontId="3" fillId="12" borderId="5" xfId="0" applyNumberFormat="1" applyFont="1" applyFill="1" applyBorder="1" applyAlignment="1">
      <alignment horizontal="center" vertical="center" wrapText="1"/>
    </xf>
    <xf numFmtId="0" fontId="3" fillId="12" borderId="5" xfId="0" applyFont="1" applyFill="1" applyBorder="1" applyAlignment="1">
      <alignment horizontal="center" vertical="center" wrapText="1"/>
    </xf>
    <xf numFmtId="1" fontId="5" fillId="0" borderId="5" xfId="0" applyNumberFormat="1" applyFont="1" applyFill="1" applyBorder="1" applyAlignment="1">
      <alignment horizontal="center" vertical="center" wrapText="1"/>
    </xf>
    <xf numFmtId="0" fontId="5" fillId="12" borderId="5" xfId="0" applyFont="1" applyFill="1" applyBorder="1" applyAlignment="1">
      <alignment horizontal="center" vertical="center" wrapText="1"/>
    </xf>
    <xf numFmtId="164" fontId="5" fillId="12" borderId="5" xfId="0" applyNumberFormat="1" applyFont="1" applyFill="1" applyBorder="1" applyAlignment="1">
      <alignment horizontal="center" vertical="center" wrapText="1"/>
    </xf>
    <xf numFmtId="9" fontId="5" fillId="0" borderId="5" xfId="1" applyFont="1" applyFill="1" applyBorder="1" applyAlignment="1">
      <alignment horizontal="center" vertical="center" wrapText="1"/>
    </xf>
    <xf numFmtId="164" fontId="5" fillId="12" borderId="5" xfId="1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1" fontId="3" fillId="12" borderId="2" xfId="0" applyNumberFormat="1" applyFont="1" applyFill="1" applyBorder="1" applyAlignment="1">
      <alignment horizontal="center" vertical="center" wrapText="1"/>
    </xf>
    <xf numFmtId="164" fontId="3" fillId="12" borderId="2" xfId="1" applyNumberFormat="1" applyFont="1" applyFill="1" applyBorder="1" applyAlignment="1">
      <alignment horizontal="center" vertical="center" wrapText="1"/>
    </xf>
    <xf numFmtId="164" fontId="3" fillId="12" borderId="5" xfId="1" applyNumberFormat="1" applyFont="1" applyFill="1" applyBorder="1" applyAlignment="1">
      <alignment horizontal="center" vertical="center" wrapText="1"/>
    </xf>
    <xf numFmtId="1" fontId="5" fillId="0" borderId="50" xfId="0" applyNumberFormat="1" applyFont="1" applyBorder="1" applyAlignment="1">
      <alignment horizontal="center" vertical="center" wrapText="1"/>
    </xf>
    <xf numFmtId="1" fontId="5" fillId="0" borderId="43" xfId="0" applyNumberFormat="1" applyFont="1" applyBorder="1" applyAlignment="1">
      <alignment horizontal="center" vertical="center" wrapText="1"/>
    </xf>
    <xf numFmtId="1" fontId="5" fillId="0" borderId="47" xfId="0" applyNumberFormat="1" applyFont="1" applyBorder="1" applyAlignment="1">
      <alignment horizontal="center" vertical="center" wrapText="1"/>
    </xf>
    <xf numFmtId="9" fontId="20" fillId="8" borderId="5" xfId="1" applyFont="1" applyFill="1" applyBorder="1" applyAlignment="1">
      <alignment horizontal="center" vertical="center" wrapText="1"/>
    </xf>
    <xf numFmtId="164" fontId="5" fillId="3" borderId="5" xfId="0" applyNumberFormat="1" applyFont="1" applyFill="1" applyBorder="1" applyAlignment="1">
      <alignment horizontal="center" vertical="center" wrapText="1"/>
    </xf>
    <xf numFmtId="164" fontId="5" fillId="3" borderId="5" xfId="1" applyNumberFormat="1" applyFont="1" applyFill="1" applyBorder="1" applyAlignment="1">
      <alignment horizontal="center" vertical="center" wrapText="1"/>
    </xf>
    <xf numFmtId="164" fontId="3" fillId="3" borderId="5" xfId="1" applyNumberFormat="1" applyFont="1" applyFill="1" applyBorder="1" applyAlignment="1">
      <alignment horizontal="center" vertical="center" wrapText="1"/>
    </xf>
    <xf numFmtId="164" fontId="3" fillId="3" borderId="5" xfId="1" applyNumberFormat="1" applyFont="1" applyFill="1" applyBorder="1" applyAlignment="1">
      <alignment horizontal="center" vertical="center"/>
    </xf>
    <xf numFmtId="164" fontId="4" fillId="2" borderId="14" xfId="0" applyNumberFormat="1" applyFont="1" applyFill="1" applyBorder="1" applyAlignment="1">
      <alignment horizontal="center" vertical="center" wrapText="1"/>
    </xf>
    <xf numFmtId="164" fontId="4" fillId="2" borderId="20" xfId="0" applyNumberFormat="1" applyFont="1" applyFill="1" applyBorder="1" applyAlignment="1">
      <alignment horizontal="center" vertical="center" wrapText="1"/>
    </xf>
    <xf numFmtId="164" fontId="4" fillId="2" borderId="26" xfId="0" applyNumberFormat="1" applyFont="1" applyFill="1" applyBorder="1" applyAlignment="1">
      <alignment horizontal="center" vertical="center" wrapText="1"/>
    </xf>
    <xf numFmtId="164" fontId="3" fillId="3" borderId="2" xfId="1" applyNumberFormat="1" applyFont="1" applyFill="1" applyBorder="1" applyAlignment="1">
      <alignment horizontal="center" vertical="center" wrapText="1"/>
    </xf>
    <xf numFmtId="1" fontId="3" fillId="13" borderId="50" xfId="0" applyNumberFormat="1" applyFont="1" applyFill="1" applyBorder="1" applyAlignment="1">
      <alignment horizontal="center" vertical="center"/>
    </xf>
    <xf numFmtId="1" fontId="3" fillId="13" borderId="43" xfId="0" applyNumberFormat="1" applyFont="1" applyFill="1" applyBorder="1" applyAlignment="1">
      <alignment horizontal="center" vertical="center"/>
    </xf>
    <xf numFmtId="1" fontId="3" fillId="13" borderId="47" xfId="0" applyNumberFormat="1" applyFont="1" applyFill="1" applyBorder="1" applyAlignment="1">
      <alignment horizontal="center" vertical="center"/>
    </xf>
    <xf numFmtId="9" fontId="20" fillId="8" borderId="5" xfId="0" applyNumberFormat="1" applyFont="1" applyFill="1" applyBorder="1" applyAlignment="1">
      <alignment horizontal="center" vertical="center" wrapText="1"/>
    </xf>
    <xf numFmtId="9" fontId="9" fillId="8" borderId="5" xfId="0" applyNumberFormat="1" applyFont="1" applyFill="1" applyBorder="1" applyAlignment="1">
      <alignment horizontal="center" vertical="center" wrapText="1"/>
    </xf>
    <xf numFmtId="9" fontId="5" fillId="8" borderId="5" xfId="0" applyNumberFormat="1" applyFont="1" applyFill="1" applyBorder="1" applyAlignment="1">
      <alignment horizontal="center" vertical="center" wrapText="1"/>
    </xf>
    <xf numFmtId="0" fontId="5" fillId="8" borderId="5" xfId="0" applyFont="1" applyFill="1" applyBorder="1" applyAlignment="1">
      <alignment horizontal="center" vertical="center" wrapText="1"/>
    </xf>
    <xf numFmtId="9" fontId="5" fillId="13" borderId="5" xfId="1" applyFont="1" applyFill="1" applyBorder="1" applyAlignment="1">
      <alignment horizontal="center" vertical="center" wrapText="1"/>
    </xf>
    <xf numFmtId="164" fontId="5" fillId="8" borderId="5" xfId="1" applyNumberFormat="1" applyFont="1" applyFill="1" applyBorder="1" applyAlignment="1">
      <alignment horizontal="center" vertical="center" wrapText="1"/>
    </xf>
    <xf numFmtId="1" fontId="5" fillId="3" borderId="5" xfId="0" applyNumberFormat="1" applyFont="1" applyFill="1" applyBorder="1" applyAlignment="1">
      <alignment horizontal="center" vertical="center" wrapText="1"/>
    </xf>
    <xf numFmtId="1" fontId="3" fillId="0" borderId="39" xfId="0" applyNumberFormat="1" applyFont="1" applyFill="1" applyBorder="1" applyAlignment="1">
      <alignment horizontal="center" vertical="center" wrapText="1"/>
    </xf>
    <xf numFmtId="1" fontId="3" fillId="0" borderId="43" xfId="0" applyNumberFormat="1" applyFont="1" applyFill="1" applyBorder="1" applyAlignment="1">
      <alignment horizontal="center" vertical="center" wrapText="1"/>
    </xf>
    <xf numFmtId="1" fontId="3" fillId="0" borderId="47" xfId="0" applyNumberFormat="1" applyFont="1" applyFill="1" applyBorder="1" applyAlignment="1">
      <alignment horizontal="center" vertical="center" wrapText="1"/>
    </xf>
    <xf numFmtId="164" fontId="3" fillId="0" borderId="39" xfId="1" applyNumberFormat="1" applyFont="1" applyFill="1" applyBorder="1" applyAlignment="1">
      <alignment horizontal="center" vertical="center" wrapText="1"/>
    </xf>
    <xf numFmtId="164" fontId="3" fillId="0" borderId="43" xfId="1" applyNumberFormat="1" applyFont="1" applyFill="1" applyBorder="1" applyAlignment="1">
      <alignment horizontal="center" vertical="center" wrapText="1"/>
    </xf>
    <xf numFmtId="164" fontId="3" fillId="0" borderId="47" xfId="1" applyNumberFormat="1" applyFont="1" applyFill="1" applyBorder="1" applyAlignment="1">
      <alignment horizontal="center" vertical="center" wrapText="1"/>
    </xf>
    <xf numFmtId="10" fontId="5" fillId="0" borderId="5" xfId="1" applyNumberFormat="1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64" fontId="5" fillId="8" borderId="5" xfId="0" applyNumberFormat="1" applyFont="1" applyFill="1" applyBorder="1" applyAlignment="1">
      <alignment horizontal="center" vertical="center" wrapText="1"/>
    </xf>
    <xf numFmtId="0" fontId="3" fillId="13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9" fontId="5" fillId="3" borderId="5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1" fontId="3" fillId="3" borderId="2" xfId="0" applyNumberFormat="1" applyFont="1" applyFill="1" applyBorder="1" applyAlignment="1">
      <alignment horizontal="center" vertical="center" wrapText="1"/>
    </xf>
    <xf numFmtId="1" fontId="3" fillId="3" borderId="5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" fontId="3" fillId="3" borderId="5" xfId="1" applyNumberFormat="1" applyFont="1" applyFill="1" applyBorder="1" applyAlignment="1">
      <alignment horizontal="center" vertical="center" wrapText="1"/>
    </xf>
    <xf numFmtId="9" fontId="3" fillId="3" borderId="5" xfId="1" applyFont="1" applyFill="1" applyBorder="1" applyAlignment="1">
      <alignment horizontal="center" vertical="center" wrapText="1"/>
    </xf>
    <xf numFmtId="1" fontId="3" fillId="3" borderId="5" xfId="1" applyNumberFormat="1" applyFont="1" applyFill="1" applyBorder="1" applyAlignment="1">
      <alignment horizontal="center" vertical="center"/>
    </xf>
    <xf numFmtId="10" fontId="3" fillId="3" borderId="5" xfId="1" applyNumberFormat="1" applyFont="1" applyFill="1" applyBorder="1" applyAlignment="1">
      <alignment horizontal="center" vertical="center"/>
    </xf>
    <xf numFmtId="1" fontId="3" fillId="3" borderId="50" xfId="0" applyNumberFormat="1" applyFont="1" applyFill="1" applyBorder="1" applyAlignment="1">
      <alignment horizontal="center" vertical="center"/>
    </xf>
    <xf numFmtId="1" fontId="3" fillId="3" borderId="43" xfId="0" applyNumberFormat="1" applyFont="1" applyFill="1" applyBorder="1" applyAlignment="1">
      <alignment horizontal="center" vertical="center"/>
    </xf>
    <xf numFmtId="1" fontId="3" fillId="3" borderId="47" xfId="0" applyNumberFormat="1" applyFont="1" applyFill="1" applyBorder="1" applyAlignment="1">
      <alignment horizontal="center" vertical="center"/>
    </xf>
    <xf numFmtId="9" fontId="3" fillId="3" borderId="5" xfId="0" applyNumberFormat="1" applyFont="1" applyFill="1" applyBorder="1" applyAlignment="1">
      <alignment horizontal="center" vertical="center"/>
    </xf>
    <xf numFmtId="9" fontId="5" fillId="3" borderId="5" xfId="1" applyFont="1" applyFill="1" applyBorder="1" applyAlignment="1">
      <alignment horizontal="center" vertical="center" wrapText="1"/>
    </xf>
    <xf numFmtId="1" fontId="6" fillId="0" borderId="5" xfId="0" applyNumberFormat="1" applyFont="1" applyFill="1" applyBorder="1" applyAlignment="1">
      <alignment horizontal="center" vertical="center"/>
    </xf>
    <xf numFmtId="1" fontId="6" fillId="0" borderId="8" xfId="0" applyNumberFormat="1" applyFont="1" applyFill="1" applyBorder="1" applyAlignment="1">
      <alignment horizontal="center" vertical="center"/>
    </xf>
    <xf numFmtId="9" fontId="6" fillId="0" borderId="5" xfId="0" applyNumberFormat="1" applyFont="1" applyFill="1" applyBorder="1" applyAlignment="1">
      <alignment horizontal="center" vertical="center"/>
    </xf>
    <xf numFmtId="9" fontId="6" fillId="0" borderId="8" xfId="0" applyNumberFormat="1" applyFont="1" applyFill="1" applyBorder="1" applyAlignment="1">
      <alignment horizontal="center" vertical="center"/>
    </xf>
    <xf numFmtId="1" fontId="6" fillId="0" borderId="50" xfId="0" applyNumberFormat="1" applyFont="1" applyFill="1" applyBorder="1" applyAlignment="1">
      <alignment horizontal="center" vertical="center"/>
    </xf>
    <xf numFmtId="1" fontId="6" fillId="0" borderId="43" xfId="0" applyNumberFormat="1" applyFont="1" applyFill="1" applyBorder="1" applyAlignment="1">
      <alignment horizontal="center" vertical="center"/>
    </xf>
    <xf numFmtId="1" fontId="6" fillId="0" borderId="47" xfId="0" applyNumberFormat="1" applyFont="1" applyFill="1" applyBorder="1" applyAlignment="1">
      <alignment horizontal="center" vertical="center"/>
    </xf>
    <xf numFmtId="9" fontId="6" fillId="0" borderId="50" xfId="0" applyNumberFormat="1" applyFont="1" applyFill="1" applyBorder="1" applyAlignment="1">
      <alignment horizontal="center" vertical="center"/>
    </xf>
    <xf numFmtId="9" fontId="6" fillId="0" borderId="43" xfId="0" applyNumberFormat="1" applyFont="1" applyFill="1" applyBorder="1" applyAlignment="1">
      <alignment horizontal="center" vertical="center"/>
    </xf>
    <xf numFmtId="9" fontId="6" fillId="0" borderId="47" xfId="0" applyNumberFormat="1" applyFont="1" applyFill="1" applyBorder="1" applyAlignment="1">
      <alignment horizontal="center" vertical="center"/>
    </xf>
    <xf numFmtId="10" fontId="6" fillId="0" borderId="50" xfId="0" applyNumberFormat="1" applyFont="1" applyFill="1" applyBorder="1" applyAlignment="1">
      <alignment horizontal="center" vertical="center"/>
    </xf>
    <xf numFmtId="10" fontId="6" fillId="0" borderId="43" xfId="0" applyNumberFormat="1" applyFont="1" applyFill="1" applyBorder="1" applyAlignment="1">
      <alignment horizontal="center" vertical="center"/>
    </xf>
    <xf numFmtId="10" fontId="6" fillId="0" borderId="47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" fontId="6" fillId="13" borderId="50" xfId="0" applyNumberFormat="1" applyFont="1" applyFill="1" applyBorder="1" applyAlignment="1">
      <alignment horizontal="center" vertical="center"/>
    </xf>
    <xf numFmtId="1" fontId="6" fillId="13" borderId="43" xfId="0" applyNumberFormat="1" applyFont="1" applyFill="1" applyBorder="1" applyAlignment="1">
      <alignment horizontal="center" vertical="center"/>
    </xf>
    <xf numFmtId="1" fontId="6" fillId="13" borderId="47" xfId="0" applyNumberFormat="1" applyFont="1" applyFill="1" applyBorder="1" applyAlignment="1">
      <alignment horizontal="center" vertical="center"/>
    </xf>
    <xf numFmtId="9" fontId="6" fillId="13" borderId="50" xfId="0" applyNumberFormat="1" applyFont="1" applyFill="1" applyBorder="1" applyAlignment="1">
      <alignment horizontal="center" vertical="center"/>
    </xf>
    <xf numFmtId="9" fontId="6" fillId="13" borderId="43" xfId="0" applyNumberFormat="1" applyFont="1" applyFill="1" applyBorder="1" applyAlignment="1">
      <alignment horizontal="center" vertical="center"/>
    </xf>
    <xf numFmtId="9" fontId="6" fillId="13" borderId="47" xfId="0" applyNumberFormat="1" applyFont="1" applyFill="1" applyBorder="1" applyAlignment="1">
      <alignment horizontal="center" vertical="center"/>
    </xf>
    <xf numFmtId="1" fontId="6" fillId="13" borderId="5" xfId="0" applyNumberFormat="1" applyFont="1" applyFill="1" applyBorder="1" applyAlignment="1">
      <alignment horizontal="center" vertical="center"/>
    </xf>
    <xf numFmtId="1" fontId="6" fillId="13" borderId="8" xfId="0" applyNumberFormat="1" applyFont="1" applyFill="1" applyBorder="1" applyAlignment="1">
      <alignment horizontal="center" vertical="center"/>
    </xf>
    <xf numFmtId="9" fontId="6" fillId="13" borderId="5" xfId="0" applyNumberFormat="1" applyFont="1" applyFill="1" applyBorder="1" applyAlignment="1">
      <alignment horizontal="center" vertical="center"/>
    </xf>
    <xf numFmtId="9" fontId="6" fillId="13" borderId="8" xfId="0" applyNumberFormat="1" applyFont="1" applyFill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9" fontId="23" fillId="0" borderId="2" xfId="0" applyNumberFormat="1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9" fontId="6" fillId="0" borderId="5" xfId="0" applyNumberFormat="1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 wrapText="1"/>
    </xf>
    <xf numFmtId="9" fontId="23" fillId="0" borderId="5" xfId="0" applyNumberFormat="1" applyFont="1" applyBorder="1" applyAlignment="1">
      <alignment horizontal="center" vertical="center" wrapText="1"/>
    </xf>
    <xf numFmtId="9" fontId="12" fillId="0" borderId="5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6" fillId="0" borderId="50" xfId="0" applyFont="1" applyFill="1" applyBorder="1" applyAlignment="1">
      <alignment horizontal="center" vertical="center" wrapText="1"/>
    </xf>
    <xf numFmtId="0" fontId="6" fillId="0" borderId="43" xfId="0" applyFont="1" applyFill="1" applyBorder="1" applyAlignment="1">
      <alignment horizontal="center" vertical="center" wrapText="1"/>
    </xf>
    <xf numFmtId="0" fontId="6" fillId="0" borderId="47" xfId="0" applyFont="1" applyFill="1" applyBorder="1" applyAlignment="1">
      <alignment horizontal="center" vertical="center" wrapText="1"/>
    </xf>
    <xf numFmtId="9" fontId="6" fillId="0" borderId="50" xfId="0" applyNumberFormat="1" applyFont="1" applyFill="1" applyBorder="1" applyAlignment="1">
      <alignment horizontal="center" vertical="center" wrapText="1"/>
    </xf>
    <xf numFmtId="2" fontId="6" fillId="13" borderId="2" xfId="0" applyNumberFormat="1" applyFont="1" applyFill="1" applyBorder="1" applyAlignment="1">
      <alignment horizontal="center" vertical="center" wrapText="1"/>
    </xf>
    <xf numFmtId="2" fontId="6" fillId="13" borderId="5" xfId="0" applyNumberFormat="1" applyFont="1" applyFill="1" applyBorder="1" applyAlignment="1">
      <alignment horizontal="center" vertical="center" wrapText="1"/>
    </xf>
    <xf numFmtId="9" fontId="6" fillId="13" borderId="2" xfId="1" applyFont="1" applyFill="1" applyBorder="1" applyAlignment="1">
      <alignment horizontal="center" vertical="center" wrapText="1"/>
    </xf>
    <xf numFmtId="9" fontId="6" fillId="13" borderId="5" xfId="1" applyFont="1" applyFill="1" applyBorder="1" applyAlignment="1">
      <alignment horizontal="center" vertical="center" wrapText="1"/>
    </xf>
    <xf numFmtId="1" fontId="6" fillId="13" borderId="5" xfId="0" applyNumberFormat="1" applyFont="1" applyFill="1" applyBorder="1" applyAlignment="1">
      <alignment horizontal="center" vertical="center" wrapText="1"/>
    </xf>
    <xf numFmtId="1" fontId="6" fillId="13" borderId="50" xfId="0" applyNumberFormat="1" applyFont="1" applyFill="1" applyBorder="1" applyAlignment="1">
      <alignment horizontal="center" vertical="center" wrapText="1"/>
    </xf>
    <xf numFmtId="1" fontId="6" fillId="13" borderId="43" xfId="0" applyNumberFormat="1" applyFont="1" applyFill="1" applyBorder="1" applyAlignment="1">
      <alignment horizontal="center" vertical="center" wrapText="1"/>
    </xf>
    <xf numFmtId="1" fontId="6" fillId="13" borderId="47" xfId="0" applyNumberFormat="1" applyFont="1" applyFill="1" applyBorder="1" applyAlignment="1">
      <alignment horizontal="center" vertical="center" wrapText="1"/>
    </xf>
    <xf numFmtId="9" fontId="6" fillId="0" borderId="50" xfId="1" applyFont="1" applyFill="1" applyBorder="1" applyAlignment="1">
      <alignment horizontal="center" vertical="center"/>
    </xf>
    <xf numFmtId="9" fontId="6" fillId="0" borderId="43" xfId="1" applyFont="1" applyFill="1" applyBorder="1" applyAlignment="1">
      <alignment horizontal="center" vertical="center"/>
    </xf>
    <xf numFmtId="9" fontId="6" fillId="0" borderId="47" xfId="1" applyFont="1" applyFill="1" applyBorder="1" applyAlignment="1">
      <alignment horizontal="center" vertical="center"/>
    </xf>
    <xf numFmtId="0" fontId="6" fillId="13" borderId="5" xfId="0" applyFont="1" applyFill="1" applyBorder="1" applyAlignment="1">
      <alignment horizontal="center" vertical="center" wrapText="1"/>
    </xf>
    <xf numFmtId="1" fontId="6" fillId="0" borderId="50" xfId="0" applyNumberFormat="1" applyFont="1" applyBorder="1" applyAlignment="1">
      <alignment horizontal="center" vertical="center" wrapText="1"/>
    </xf>
    <xf numFmtId="1" fontId="6" fillId="0" borderId="43" xfId="0" applyNumberFormat="1" applyFont="1" applyBorder="1" applyAlignment="1">
      <alignment horizontal="center" vertical="center" wrapText="1"/>
    </xf>
    <xf numFmtId="1" fontId="6" fillId="0" borderId="47" xfId="0" applyNumberFormat="1" applyFont="1" applyBorder="1" applyAlignment="1">
      <alignment horizontal="center" vertical="center" wrapText="1"/>
    </xf>
    <xf numFmtId="42" fontId="6" fillId="0" borderId="50" xfId="6" applyFont="1" applyFill="1" applyBorder="1" applyAlignment="1">
      <alignment horizontal="center" vertical="center"/>
    </xf>
    <xf numFmtId="42" fontId="6" fillId="0" borderId="43" xfId="6" applyFont="1" applyFill="1" applyBorder="1" applyAlignment="1">
      <alignment horizontal="center" vertical="center"/>
    </xf>
    <xf numFmtId="42" fontId="6" fillId="0" borderId="47" xfId="6" applyFont="1" applyFill="1" applyBorder="1" applyAlignment="1">
      <alignment horizontal="center" vertical="center"/>
    </xf>
    <xf numFmtId="164" fontId="6" fillId="0" borderId="50" xfId="0" applyNumberFormat="1" applyFont="1" applyFill="1" applyBorder="1" applyAlignment="1">
      <alignment horizontal="center" vertical="center"/>
    </xf>
    <xf numFmtId="164" fontId="6" fillId="0" borderId="43" xfId="0" applyNumberFormat="1" applyFont="1" applyFill="1" applyBorder="1" applyAlignment="1">
      <alignment horizontal="center" vertical="center"/>
    </xf>
    <xf numFmtId="164" fontId="6" fillId="0" borderId="47" xfId="0" applyNumberFormat="1" applyFont="1" applyFill="1" applyBorder="1" applyAlignment="1">
      <alignment horizontal="center" vertical="center"/>
    </xf>
    <xf numFmtId="1" fontId="6" fillId="0" borderId="50" xfId="0" applyNumberFormat="1" applyFont="1" applyFill="1" applyBorder="1" applyAlignment="1">
      <alignment horizontal="center" vertical="center" wrapText="1"/>
    </xf>
    <xf numFmtId="1" fontId="6" fillId="0" borderId="43" xfId="0" applyNumberFormat="1" applyFont="1" applyFill="1" applyBorder="1" applyAlignment="1">
      <alignment horizontal="center" vertical="center" wrapText="1"/>
    </xf>
    <xf numFmtId="1" fontId="6" fillId="0" borderId="47" xfId="0" applyNumberFormat="1" applyFont="1" applyFill="1" applyBorder="1" applyAlignment="1">
      <alignment horizontal="center" vertical="center" wrapText="1"/>
    </xf>
    <xf numFmtId="42" fontId="11" fillId="0" borderId="50" xfId="6" applyFont="1" applyFill="1" applyBorder="1" applyAlignment="1">
      <alignment horizontal="center" vertical="center" wrapText="1"/>
    </xf>
    <xf numFmtId="42" fontId="11" fillId="0" borderId="43" xfId="6" applyFont="1" applyFill="1" applyBorder="1" applyAlignment="1">
      <alignment horizontal="center" vertical="center" wrapText="1"/>
    </xf>
    <xf numFmtId="42" fontId="11" fillId="0" borderId="47" xfId="6" applyFont="1" applyFill="1" applyBorder="1" applyAlignment="1">
      <alignment horizontal="center" vertical="center" wrapText="1"/>
    </xf>
    <xf numFmtId="9" fontId="11" fillId="0" borderId="50" xfId="0" applyNumberFormat="1" applyFont="1" applyFill="1" applyBorder="1" applyAlignment="1">
      <alignment horizontal="center" vertical="center" wrapText="1"/>
    </xf>
    <xf numFmtId="9" fontId="11" fillId="0" borderId="43" xfId="0" applyNumberFormat="1" applyFont="1" applyFill="1" applyBorder="1" applyAlignment="1">
      <alignment horizontal="center" vertical="center" wrapText="1"/>
    </xf>
    <xf numFmtId="9" fontId="11" fillId="0" borderId="47" xfId="0" applyNumberFormat="1" applyFont="1" applyFill="1" applyBorder="1" applyAlignment="1">
      <alignment horizontal="center" vertical="center" wrapText="1"/>
    </xf>
    <xf numFmtId="0" fontId="6" fillId="13" borderId="50" xfId="0" applyFont="1" applyFill="1" applyBorder="1" applyAlignment="1">
      <alignment horizontal="center" vertical="center" wrapText="1"/>
    </xf>
    <xf numFmtId="0" fontId="6" fillId="13" borderId="43" xfId="0" applyFont="1" applyFill="1" applyBorder="1" applyAlignment="1">
      <alignment horizontal="center" vertical="center" wrapText="1"/>
    </xf>
    <xf numFmtId="0" fontId="6" fillId="13" borderId="47" xfId="0" applyFont="1" applyFill="1" applyBorder="1" applyAlignment="1">
      <alignment horizontal="center" vertical="center" wrapText="1"/>
    </xf>
    <xf numFmtId="42" fontId="11" fillId="13" borderId="50" xfId="6" applyFont="1" applyFill="1" applyBorder="1" applyAlignment="1">
      <alignment horizontal="center" vertical="center" wrapText="1"/>
    </xf>
    <xf numFmtId="42" fontId="11" fillId="13" borderId="43" xfId="6" applyFont="1" applyFill="1" applyBorder="1" applyAlignment="1">
      <alignment horizontal="center" vertical="center" wrapText="1"/>
    </xf>
    <xf numFmtId="42" fontId="11" fillId="13" borderId="47" xfId="6" applyFont="1" applyFill="1" applyBorder="1" applyAlignment="1">
      <alignment horizontal="center" vertical="center" wrapText="1"/>
    </xf>
    <xf numFmtId="9" fontId="11" fillId="13" borderId="50" xfId="1" applyFont="1" applyFill="1" applyBorder="1" applyAlignment="1">
      <alignment horizontal="center" vertical="center" wrapText="1"/>
    </xf>
    <xf numFmtId="9" fontId="11" fillId="13" borderId="43" xfId="1" applyFont="1" applyFill="1" applyBorder="1" applyAlignment="1">
      <alignment horizontal="center" vertical="center" wrapText="1"/>
    </xf>
    <xf numFmtId="9" fontId="11" fillId="13" borderId="47" xfId="1" applyFont="1" applyFill="1" applyBorder="1" applyAlignment="1">
      <alignment horizontal="center" vertical="center" wrapText="1"/>
    </xf>
    <xf numFmtId="42" fontId="6" fillId="13" borderId="50" xfId="6" applyFont="1" applyFill="1" applyBorder="1" applyAlignment="1">
      <alignment horizontal="center" vertical="center"/>
    </xf>
    <xf numFmtId="42" fontId="6" fillId="13" borderId="43" xfId="6" applyFont="1" applyFill="1" applyBorder="1" applyAlignment="1">
      <alignment horizontal="center" vertical="center"/>
    </xf>
    <xf numFmtId="42" fontId="6" fillId="13" borderId="47" xfId="6" applyFont="1" applyFill="1" applyBorder="1" applyAlignment="1">
      <alignment horizontal="center" vertical="center"/>
    </xf>
    <xf numFmtId="9" fontId="6" fillId="13" borderId="50" xfId="1" applyFont="1" applyFill="1" applyBorder="1" applyAlignment="1">
      <alignment horizontal="center" vertical="center"/>
    </xf>
    <xf numFmtId="9" fontId="6" fillId="13" borderId="43" xfId="1" applyFont="1" applyFill="1" applyBorder="1" applyAlignment="1">
      <alignment horizontal="center" vertical="center"/>
    </xf>
    <xf numFmtId="9" fontId="6" fillId="13" borderId="47" xfId="1" applyFont="1" applyFill="1" applyBorder="1" applyAlignment="1">
      <alignment horizontal="center" vertical="center"/>
    </xf>
    <xf numFmtId="164" fontId="6" fillId="13" borderId="50" xfId="0" applyNumberFormat="1" applyFont="1" applyFill="1" applyBorder="1" applyAlignment="1">
      <alignment horizontal="center" vertical="center"/>
    </xf>
    <xf numFmtId="164" fontId="6" fillId="13" borderId="43" xfId="0" applyNumberFormat="1" applyFont="1" applyFill="1" applyBorder="1" applyAlignment="1">
      <alignment horizontal="center" vertical="center"/>
    </xf>
    <xf numFmtId="164" fontId="6" fillId="13" borderId="47" xfId="0" applyNumberFormat="1" applyFont="1" applyFill="1" applyBorder="1" applyAlignment="1">
      <alignment horizontal="center" vertical="center"/>
    </xf>
    <xf numFmtId="9" fontId="6" fillId="0" borderId="2" xfId="0" applyNumberFormat="1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9" fontId="12" fillId="0" borderId="5" xfId="0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2" fontId="6" fillId="0" borderId="5" xfId="0" applyNumberFormat="1" applyFont="1" applyBorder="1" applyAlignment="1">
      <alignment horizontal="center" vertical="center" wrapText="1"/>
    </xf>
    <xf numFmtId="9" fontId="6" fillId="0" borderId="2" xfId="1" applyFont="1" applyBorder="1" applyAlignment="1">
      <alignment horizontal="center" vertical="center" wrapText="1"/>
    </xf>
    <xf numFmtId="9" fontId="6" fillId="0" borderId="5" xfId="1" applyFont="1" applyBorder="1" applyAlignment="1">
      <alignment horizontal="center" vertical="center" wrapText="1"/>
    </xf>
    <xf numFmtId="1" fontId="6" fillId="0" borderId="5" xfId="0" applyNumberFormat="1" applyFont="1" applyFill="1" applyBorder="1" applyAlignment="1">
      <alignment horizontal="center" vertical="center" wrapText="1"/>
    </xf>
    <xf numFmtId="1" fontId="6" fillId="12" borderId="5" xfId="0" applyNumberFormat="1" applyFont="1" applyFill="1" applyBorder="1" applyAlignment="1">
      <alignment horizontal="center" vertical="center"/>
    </xf>
    <xf numFmtId="1" fontId="6" fillId="12" borderId="8" xfId="0" applyNumberFormat="1" applyFont="1" applyFill="1" applyBorder="1" applyAlignment="1">
      <alignment horizontal="center" vertical="center"/>
    </xf>
    <xf numFmtId="9" fontId="6" fillId="12" borderId="5" xfId="0" applyNumberFormat="1" applyFont="1" applyFill="1" applyBorder="1" applyAlignment="1">
      <alignment horizontal="center" vertical="center"/>
    </xf>
    <xf numFmtId="9" fontId="6" fillId="12" borderId="8" xfId="0" applyNumberFormat="1" applyFont="1" applyFill="1" applyBorder="1" applyAlignment="1">
      <alignment horizontal="center" vertical="center"/>
    </xf>
    <xf numFmtId="1" fontId="6" fillId="3" borderId="5" xfId="0" applyNumberFormat="1" applyFont="1" applyFill="1" applyBorder="1" applyAlignment="1">
      <alignment horizontal="center" vertical="center"/>
    </xf>
    <xf numFmtId="1" fontId="6" fillId="3" borderId="8" xfId="0" applyNumberFormat="1" applyFont="1" applyFill="1" applyBorder="1" applyAlignment="1">
      <alignment horizontal="center" vertical="center"/>
    </xf>
    <xf numFmtId="9" fontId="6" fillId="3" borderId="5" xfId="0" applyNumberFormat="1" applyFont="1" applyFill="1" applyBorder="1" applyAlignment="1">
      <alignment horizontal="center" vertical="center"/>
    </xf>
    <xf numFmtId="9" fontId="6" fillId="3" borderId="8" xfId="0" applyNumberFormat="1" applyFont="1" applyFill="1" applyBorder="1" applyAlignment="1">
      <alignment horizontal="center" vertical="center"/>
    </xf>
    <xf numFmtId="1" fontId="6" fillId="12" borderId="50" xfId="0" applyNumberFormat="1" applyFont="1" applyFill="1" applyBorder="1" applyAlignment="1">
      <alignment horizontal="center" vertical="center"/>
    </xf>
    <xf numFmtId="1" fontId="6" fillId="12" borderId="43" xfId="0" applyNumberFormat="1" applyFont="1" applyFill="1" applyBorder="1" applyAlignment="1">
      <alignment horizontal="center" vertical="center"/>
    </xf>
    <xf numFmtId="1" fontId="6" fillId="12" borderId="47" xfId="0" applyNumberFormat="1" applyFont="1" applyFill="1" applyBorder="1" applyAlignment="1">
      <alignment horizontal="center" vertical="center"/>
    </xf>
    <xf numFmtId="9" fontId="6" fillId="12" borderId="50" xfId="0" applyNumberFormat="1" applyFont="1" applyFill="1" applyBorder="1" applyAlignment="1">
      <alignment horizontal="center" vertical="center"/>
    </xf>
    <xf numFmtId="9" fontId="6" fillId="12" borderId="43" xfId="0" applyNumberFormat="1" applyFont="1" applyFill="1" applyBorder="1" applyAlignment="1">
      <alignment horizontal="center" vertical="center"/>
    </xf>
    <xf numFmtId="9" fontId="6" fillId="12" borderId="47" xfId="0" applyNumberFormat="1" applyFont="1" applyFill="1" applyBorder="1" applyAlignment="1">
      <alignment horizontal="center" vertical="center"/>
    </xf>
    <xf numFmtId="42" fontId="11" fillId="12" borderId="50" xfId="6" applyFont="1" applyFill="1" applyBorder="1" applyAlignment="1">
      <alignment horizontal="center" vertical="center" wrapText="1"/>
    </xf>
    <xf numFmtId="42" fontId="11" fillId="12" borderId="43" xfId="6" applyFont="1" applyFill="1" applyBorder="1" applyAlignment="1">
      <alignment horizontal="center" vertical="center" wrapText="1"/>
    </xf>
    <xf numFmtId="42" fontId="11" fillId="12" borderId="47" xfId="6" applyFont="1" applyFill="1" applyBorder="1" applyAlignment="1">
      <alignment horizontal="center" vertical="center" wrapText="1"/>
    </xf>
    <xf numFmtId="9" fontId="11" fillId="12" borderId="50" xfId="1" applyFont="1" applyFill="1" applyBorder="1" applyAlignment="1">
      <alignment horizontal="center" vertical="center" wrapText="1"/>
    </xf>
    <xf numFmtId="9" fontId="11" fillId="12" borderId="43" xfId="1" applyFont="1" applyFill="1" applyBorder="1" applyAlignment="1">
      <alignment horizontal="center" vertical="center" wrapText="1"/>
    </xf>
    <xf numFmtId="9" fontId="11" fillId="12" borderId="47" xfId="1" applyFont="1" applyFill="1" applyBorder="1" applyAlignment="1">
      <alignment horizontal="center" vertical="center" wrapText="1"/>
    </xf>
    <xf numFmtId="1" fontId="6" fillId="12" borderId="50" xfId="0" applyNumberFormat="1" applyFont="1" applyFill="1" applyBorder="1" applyAlignment="1">
      <alignment horizontal="center" vertical="center" wrapText="1"/>
    </xf>
    <xf numFmtId="1" fontId="6" fillId="12" borderId="43" xfId="0" applyNumberFormat="1" applyFont="1" applyFill="1" applyBorder="1" applyAlignment="1">
      <alignment horizontal="center" vertical="center" wrapText="1"/>
    </xf>
    <xf numFmtId="1" fontId="6" fillId="12" borderId="47" xfId="0" applyNumberFormat="1" applyFont="1" applyFill="1" applyBorder="1" applyAlignment="1">
      <alignment horizontal="center" vertical="center" wrapText="1"/>
    </xf>
    <xf numFmtId="1" fontId="6" fillId="12" borderId="5" xfId="0" applyNumberFormat="1" applyFont="1" applyFill="1" applyBorder="1" applyAlignment="1">
      <alignment horizontal="center" vertical="center" wrapText="1"/>
    </xf>
    <xf numFmtId="0" fontId="6" fillId="12" borderId="5" xfId="0" applyFont="1" applyFill="1" applyBorder="1" applyAlignment="1">
      <alignment horizontal="center" vertical="center" wrapText="1"/>
    </xf>
    <xf numFmtId="0" fontId="6" fillId="12" borderId="50" xfId="0" applyFont="1" applyFill="1" applyBorder="1" applyAlignment="1">
      <alignment horizontal="center" vertical="center" wrapText="1"/>
    </xf>
    <xf numFmtId="0" fontId="6" fillId="12" borderId="43" xfId="0" applyFont="1" applyFill="1" applyBorder="1" applyAlignment="1">
      <alignment horizontal="center" vertical="center" wrapText="1"/>
    </xf>
    <xf numFmtId="0" fontId="6" fillId="12" borderId="47" xfId="0" applyFont="1" applyFill="1" applyBorder="1" applyAlignment="1">
      <alignment horizontal="center" vertical="center" wrapText="1"/>
    </xf>
    <xf numFmtId="9" fontId="23" fillId="8" borderId="5" xfId="0" applyNumberFormat="1" applyFont="1" applyFill="1" applyBorder="1" applyAlignment="1">
      <alignment horizontal="center" vertical="center" wrapText="1"/>
    </xf>
    <xf numFmtId="0" fontId="23" fillId="8" borderId="5" xfId="0" applyFont="1" applyFill="1" applyBorder="1" applyAlignment="1">
      <alignment horizontal="center" vertical="center" wrapText="1"/>
    </xf>
    <xf numFmtId="10" fontId="6" fillId="0" borderId="5" xfId="0" applyNumberFormat="1" applyFont="1" applyBorder="1" applyAlignment="1">
      <alignment horizontal="center" vertical="center" wrapText="1"/>
    </xf>
    <xf numFmtId="10" fontId="6" fillId="3" borderId="5" xfId="0" applyNumberFormat="1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9" fontId="6" fillId="8" borderId="5" xfId="0" applyNumberFormat="1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 wrapText="1"/>
    </xf>
    <xf numFmtId="9" fontId="12" fillId="8" borderId="5" xfId="0" applyNumberFormat="1" applyFont="1" applyFill="1" applyBorder="1" applyAlignment="1">
      <alignment horizontal="center" vertical="center" wrapText="1"/>
    </xf>
    <xf numFmtId="0" fontId="12" fillId="8" borderId="5" xfId="0" applyFont="1" applyFill="1" applyBorder="1" applyAlignment="1">
      <alignment horizontal="center" vertical="center" wrapText="1"/>
    </xf>
    <xf numFmtId="2" fontId="6" fillId="12" borderId="2" xfId="0" applyNumberFormat="1" applyFont="1" applyFill="1" applyBorder="1" applyAlignment="1">
      <alignment horizontal="center" vertical="center" wrapText="1"/>
    </xf>
    <xf numFmtId="2" fontId="6" fillId="12" borderId="5" xfId="0" applyNumberFormat="1" applyFont="1" applyFill="1" applyBorder="1" applyAlignment="1">
      <alignment horizontal="center" vertical="center" wrapText="1"/>
    </xf>
    <xf numFmtId="9" fontId="6" fillId="12" borderId="2" xfId="1" applyFont="1" applyFill="1" applyBorder="1" applyAlignment="1">
      <alignment horizontal="center" vertical="center" wrapText="1"/>
    </xf>
    <xf numFmtId="9" fontId="6" fillId="12" borderId="5" xfId="1" applyFont="1" applyFill="1" applyBorder="1" applyAlignment="1">
      <alignment horizontal="center" vertical="center" wrapText="1"/>
    </xf>
    <xf numFmtId="9" fontId="6" fillId="0" borderId="39" xfId="0" applyNumberFormat="1" applyFont="1" applyBorder="1" applyAlignment="1">
      <alignment horizontal="center" vertical="center" wrapText="1"/>
    </xf>
    <xf numFmtId="2" fontId="6" fillId="3" borderId="2" xfId="0" applyNumberFormat="1" applyFont="1" applyFill="1" applyBorder="1" applyAlignment="1">
      <alignment horizontal="center" vertical="center" wrapText="1"/>
    </xf>
    <xf numFmtId="2" fontId="6" fillId="3" borderId="5" xfId="0" applyNumberFormat="1" applyFont="1" applyFill="1" applyBorder="1" applyAlignment="1">
      <alignment horizontal="center" vertical="center" wrapText="1"/>
    </xf>
    <xf numFmtId="164" fontId="6" fillId="3" borderId="2" xfId="1" applyNumberFormat="1" applyFont="1" applyFill="1" applyBorder="1" applyAlignment="1">
      <alignment horizontal="center" vertical="center" wrapText="1"/>
    </xf>
    <xf numFmtId="164" fontId="6" fillId="3" borderId="5" xfId="1" applyNumberFormat="1" applyFont="1" applyFill="1" applyBorder="1" applyAlignment="1">
      <alignment horizontal="center" vertical="center" wrapText="1"/>
    </xf>
    <xf numFmtId="10" fontId="6" fillId="0" borderId="2" xfId="0" applyNumberFormat="1" applyFont="1" applyBorder="1" applyAlignment="1">
      <alignment horizontal="center" vertical="center" wrapText="1"/>
    </xf>
    <xf numFmtId="10" fontId="6" fillId="3" borderId="2" xfId="0" applyNumberFormat="1" applyFont="1" applyFill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5" fillId="3" borderId="19" xfId="0" applyFont="1" applyFill="1" applyBorder="1" applyAlignment="1">
      <alignment horizontal="left" vertical="center"/>
    </xf>
    <xf numFmtId="0" fontId="5" fillId="3" borderId="25" xfId="0" applyFont="1" applyFill="1" applyBorder="1" applyAlignment="1">
      <alignment horizontal="left" vertical="center"/>
    </xf>
    <xf numFmtId="0" fontId="6" fillId="0" borderId="58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13" borderId="2" xfId="0" applyFont="1" applyFill="1" applyBorder="1" applyAlignment="1">
      <alignment horizontal="center" vertical="center" wrapText="1"/>
    </xf>
    <xf numFmtId="10" fontId="6" fillId="5" borderId="39" xfId="0" applyNumberFormat="1" applyFont="1" applyFill="1" applyBorder="1" applyAlignment="1">
      <alignment horizontal="center" vertical="center" wrapText="1"/>
    </xf>
    <xf numFmtId="10" fontId="6" fillId="5" borderId="43" xfId="0" applyNumberFormat="1" applyFont="1" applyFill="1" applyBorder="1" applyAlignment="1">
      <alignment horizontal="center" vertical="center"/>
    </xf>
    <xf numFmtId="10" fontId="6" fillId="5" borderId="47" xfId="0" applyNumberFormat="1" applyFont="1" applyFill="1" applyBorder="1" applyAlignment="1">
      <alignment horizontal="center" vertical="center"/>
    </xf>
    <xf numFmtId="9" fontId="11" fillId="0" borderId="50" xfId="1" applyFont="1" applyFill="1" applyBorder="1" applyAlignment="1">
      <alignment horizontal="center" vertical="center" wrapText="1"/>
    </xf>
    <xf numFmtId="9" fontId="11" fillId="0" borderId="43" xfId="1" applyFont="1" applyFill="1" applyBorder="1" applyAlignment="1">
      <alignment horizontal="center" vertical="center" wrapText="1"/>
    </xf>
    <xf numFmtId="9" fontId="11" fillId="0" borderId="47" xfId="1" applyFont="1" applyFill="1" applyBorder="1" applyAlignment="1">
      <alignment horizontal="center" vertical="center" wrapText="1"/>
    </xf>
    <xf numFmtId="10" fontId="6" fillId="0" borderId="50" xfId="0" applyNumberFormat="1" applyFont="1" applyFill="1" applyBorder="1" applyAlignment="1">
      <alignment horizontal="center" vertical="center" wrapText="1"/>
    </xf>
    <xf numFmtId="10" fontId="6" fillId="0" borderId="43" xfId="0" applyNumberFormat="1" applyFont="1" applyFill="1" applyBorder="1" applyAlignment="1">
      <alignment horizontal="center" vertical="center" wrapText="1"/>
    </xf>
    <xf numFmtId="10" fontId="6" fillId="0" borderId="47" xfId="0" applyNumberFormat="1" applyFont="1" applyFill="1" applyBorder="1" applyAlignment="1">
      <alignment horizontal="center" vertical="center" wrapText="1"/>
    </xf>
    <xf numFmtId="0" fontId="6" fillId="5" borderId="50" xfId="0" applyFont="1" applyFill="1" applyBorder="1" applyAlignment="1">
      <alignment horizontal="center" vertical="center"/>
    </xf>
    <xf numFmtId="0" fontId="6" fillId="5" borderId="43" xfId="0" applyFont="1" applyFill="1" applyBorder="1" applyAlignment="1">
      <alignment horizontal="center" vertical="center"/>
    </xf>
    <xf numFmtId="0" fontId="6" fillId="5" borderId="47" xfId="0" applyFont="1" applyFill="1" applyBorder="1" applyAlignment="1">
      <alignment horizontal="center" vertical="center"/>
    </xf>
    <xf numFmtId="0" fontId="6" fillId="0" borderId="48" xfId="0" applyFont="1" applyFill="1" applyBorder="1" applyAlignment="1">
      <alignment horizontal="center" vertical="center" wrapText="1"/>
    </xf>
    <xf numFmtId="0" fontId="6" fillId="0" borderId="42" xfId="0" applyFont="1" applyFill="1" applyBorder="1" applyAlignment="1">
      <alignment horizontal="center" vertical="center" wrapText="1"/>
    </xf>
    <xf numFmtId="0" fontId="6" fillId="0" borderId="53" xfId="0" applyFont="1" applyFill="1" applyBorder="1" applyAlignment="1">
      <alignment horizontal="center" vertical="center" wrapText="1"/>
    </xf>
    <xf numFmtId="10" fontId="6" fillId="3" borderId="50" xfId="0" applyNumberFormat="1" applyFont="1" applyFill="1" applyBorder="1" applyAlignment="1">
      <alignment horizontal="center" vertical="center" wrapText="1"/>
    </xf>
    <xf numFmtId="10" fontId="6" fillId="3" borderId="43" xfId="0" applyNumberFormat="1" applyFont="1" applyFill="1" applyBorder="1" applyAlignment="1">
      <alignment horizontal="center" vertical="center" wrapText="1"/>
    </xf>
    <xf numFmtId="10" fontId="6" fillId="3" borderId="47" xfId="0" applyNumberFormat="1" applyFont="1" applyFill="1" applyBorder="1" applyAlignment="1">
      <alignment horizontal="center" vertical="center" wrapText="1"/>
    </xf>
    <xf numFmtId="10" fontId="11" fillId="0" borderId="50" xfId="0" applyNumberFormat="1" applyFont="1" applyFill="1" applyBorder="1" applyAlignment="1">
      <alignment horizontal="center" vertical="center" wrapText="1"/>
    </xf>
    <xf numFmtId="10" fontId="11" fillId="0" borderId="43" xfId="0" applyNumberFormat="1" applyFont="1" applyFill="1" applyBorder="1" applyAlignment="1">
      <alignment horizontal="center" vertical="center" wrapText="1"/>
    </xf>
    <xf numFmtId="10" fontId="11" fillId="0" borderId="47" xfId="0" applyNumberFormat="1" applyFont="1" applyFill="1" applyBorder="1" applyAlignment="1">
      <alignment horizontal="center" vertical="center" wrapText="1"/>
    </xf>
    <xf numFmtId="10" fontId="11" fillId="3" borderId="50" xfId="0" applyNumberFormat="1" applyFont="1" applyFill="1" applyBorder="1" applyAlignment="1">
      <alignment horizontal="center" vertical="center" wrapText="1"/>
    </xf>
    <xf numFmtId="10" fontId="11" fillId="3" borderId="43" xfId="0" applyNumberFormat="1" applyFont="1" applyFill="1" applyBorder="1" applyAlignment="1">
      <alignment horizontal="center" vertical="center" wrapText="1"/>
    </xf>
    <xf numFmtId="10" fontId="11" fillId="3" borderId="47" xfId="0" applyNumberFormat="1" applyFont="1" applyFill="1" applyBorder="1" applyAlignment="1">
      <alignment horizontal="center" vertical="center" wrapText="1"/>
    </xf>
    <xf numFmtId="10" fontId="6" fillId="3" borderId="50" xfId="0" applyNumberFormat="1" applyFont="1" applyFill="1" applyBorder="1" applyAlignment="1">
      <alignment horizontal="center" vertical="center"/>
    </xf>
    <xf numFmtId="10" fontId="6" fillId="3" borderId="43" xfId="0" applyNumberFormat="1" applyFont="1" applyFill="1" applyBorder="1" applyAlignment="1">
      <alignment horizontal="center" vertical="center"/>
    </xf>
    <xf numFmtId="10" fontId="6" fillId="3" borderId="47" xfId="0" applyNumberFormat="1" applyFont="1" applyFill="1" applyBorder="1" applyAlignment="1">
      <alignment horizontal="center" vertical="center"/>
    </xf>
    <xf numFmtId="1" fontId="6" fillId="3" borderId="50" xfId="0" applyNumberFormat="1" applyFont="1" applyFill="1" applyBorder="1" applyAlignment="1">
      <alignment horizontal="center" vertical="center"/>
    </xf>
    <xf numFmtId="1" fontId="6" fillId="3" borderId="43" xfId="0" applyNumberFormat="1" applyFont="1" applyFill="1" applyBorder="1" applyAlignment="1">
      <alignment horizontal="center" vertical="center"/>
    </xf>
    <xf numFmtId="1" fontId="6" fillId="3" borderId="47" xfId="0" applyNumberFormat="1" applyFont="1" applyFill="1" applyBorder="1" applyAlignment="1">
      <alignment horizontal="center" vertical="center"/>
    </xf>
    <xf numFmtId="9" fontId="6" fillId="3" borderId="50" xfId="0" applyNumberFormat="1" applyFont="1" applyFill="1" applyBorder="1" applyAlignment="1">
      <alignment horizontal="center" vertical="center"/>
    </xf>
    <xf numFmtId="9" fontId="6" fillId="3" borderId="43" xfId="0" applyNumberFormat="1" applyFont="1" applyFill="1" applyBorder="1" applyAlignment="1">
      <alignment horizontal="center" vertical="center"/>
    </xf>
    <xf numFmtId="9" fontId="6" fillId="3" borderId="47" xfId="0" applyNumberFormat="1" applyFont="1" applyFill="1" applyBorder="1" applyAlignment="1">
      <alignment horizontal="center" vertical="center"/>
    </xf>
    <xf numFmtId="164" fontId="6" fillId="12" borderId="50" xfId="0" quotePrefix="1" applyNumberFormat="1" applyFont="1" applyFill="1" applyBorder="1" applyAlignment="1">
      <alignment horizontal="center" vertical="center"/>
    </xf>
    <xf numFmtId="164" fontId="6" fillId="12" borderId="43" xfId="0" applyNumberFormat="1" applyFont="1" applyFill="1" applyBorder="1" applyAlignment="1">
      <alignment horizontal="center" vertical="center"/>
    </xf>
    <xf numFmtId="164" fontId="6" fillId="12" borderId="47" xfId="0" applyNumberFormat="1" applyFont="1" applyFill="1" applyBorder="1" applyAlignment="1">
      <alignment horizontal="center" vertical="center"/>
    </xf>
    <xf numFmtId="164" fontId="6" fillId="12" borderId="50" xfId="0" applyNumberFormat="1" applyFont="1" applyFill="1" applyBorder="1" applyAlignment="1">
      <alignment horizontal="center" vertical="center"/>
    </xf>
    <xf numFmtId="42" fontId="6" fillId="12" borderId="50" xfId="6" applyFont="1" applyFill="1" applyBorder="1" applyAlignment="1">
      <alignment horizontal="center" vertical="center"/>
    </xf>
    <xf numFmtId="42" fontId="6" fillId="12" borderId="43" xfId="6" applyFont="1" applyFill="1" applyBorder="1" applyAlignment="1">
      <alignment horizontal="center" vertical="center"/>
    </xf>
    <xf numFmtId="42" fontId="6" fillId="12" borderId="47" xfId="6" applyFont="1" applyFill="1" applyBorder="1" applyAlignment="1">
      <alignment horizontal="center" vertical="center"/>
    </xf>
    <xf numFmtId="9" fontId="6" fillId="12" borderId="50" xfId="1" applyFont="1" applyFill="1" applyBorder="1" applyAlignment="1">
      <alignment horizontal="center" vertical="center"/>
    </xf>
    <xf numFmtId="9" fontId="6" fillId="12" borderId="43" xfId="1" applyFont="1" applyFill="1" applyBorder="1" applyAlignment="1">
      <alignment horizontal="center" vertical="center"/>
    </xf>
    <xf numFmtId="9" fontId="6" fillId="12" borderId="47" xfId="1" applyFont="1" applyFill="1" applyBorder="1" applyAlignment="1">
      <alignment horizontal="center" vertical="center"/>
    </xf>
    <xf numFmtId="9" fontId="6" fillId="0" borderId="7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13" borderId="8" xfId="0" applyFont="1" applyFill="1" applyBorder="1" applyAlignment="1">
      <alignment horizontal="center" vertical="center" wrapText="1"/>
    </xf>
    <xf numFmtId="0" fontId="6" fillId="0" borderId="58" xfId="0" applyFont="1" applyFill="1" applyBorder="1" applyAlignment="1">
      <alignment horizontal="center" vertical="center" wrapText="1"/>
    </xf>
    <xf numFmtId="0" fontId="6" fillId="0" borderId="56" xfId="0" applyFont="1" applyFill="1" applyBorder="1" applyAlignment="1">
      <alignment horizontal="center" vertical="center" wrapText="1"/>
    </xf>
    <xf numFmtId="0" fontId="6" fillId="0" borderId="57" xfId="0" applyFont="1" applyFill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164" fontId="6" fillId="3" borderId="50" xfId="0" applyNumberFormat="1" applyFont="1" applyFill="1" applyBorder="1" applyAlignment="1">
      <alignment horizontal="center" vertical="center"/>
    </xf>
    <xf numFmtId="164" fontId="6" fillId="3" borderId="43" xfId="0" applyNumberFormat="1" applyFont="1" applyFill="1" applyBorder="1" applyAlignment="1">
      <alignment horizontal="center" vertical="center"/>
    </xf>
    <xf numFmtId="164" fontId="6" fillId="3" borderId="47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0" xfId="0" applyFont="1" applyBorder="1" applyAlignment="1">
      <alignment horizontal="center" vertical="center" wrapText="1"/>
    </xf>
    <xf numFmtId="0" fontId="6" fillId="0" borderId="61" xfId="0" applyFont="1" applyBorder="1" applyAlignment="1">
      <alignment horizontal="center" vertical="center" wrapText="1"/>
    </xf>
    <xf numFmtId="0" fontId="6" fillId="0" borderId="62" xfId="0" applyFont="1" applyBorder="1" applyAlignment="1">
      <alignment horizontal="center" vertical="center" wrapText="1"/>
    </xf>
    <xf numFmtId="10" fontId="6" fillId="0" borderId="5" xfId="0" applyNumberFormat="1" applyFont="1" applyFill="1" applyBorder="1" applyAlignment="1">
      <alignment horizontal="center" vertical="center"/>
    </xf>
    <xf numFmtId="10" fontId="6" fillId="0" borderId="8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 vertical="center"/>
    </xf>
    <xf numFmtId="10" fontId="6" fillId="3" borderId="8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2" xfId="0" applyFont="1" applyFill="1" applyBorder="1" applyAlignment="1">
      <alignment horizontal="center" vertical="center" wrapText="1"/>
    </xf>
    <xf numFmtId="0" fontId="6" fillId="0" borderId="44" xfId="0" applyFont="1" applyFill="1" applyBorder="1" applyAlignment="1">
      <alignment horizontal="center" vertical="center" wrapText="1"/>
    </xf>
    <xf numFmtId="0" fontId="6" fillId="0" borderId="54" xfId="0" applyFont="1" applyFill="1" applyBorder="1" applyAlignment="1">
      <alignment horizontal="center" vertical="center" wrapText="1"/>
    </xf>
    <xf numFmtId="1" fontId="6" fillId="3" borderId="50" xfId="0" applyNumberFormat="1" applyFont="1" applyFill="1" applyBorder="1" applyAlignment="1">
      <alignment horizontal="center" vertical="center" wrapText="1"/>
    </xf>
    <xf numFmtId="1" fontId="6" fillId="3" borderId="43" xfId="0" applyNumberFormat="1" applyFont="1" applyFill="1" applyBorder="1" applyAlignment="1">
      <alignment horizontal="center" vertical="center" wrapText="1"/>
    </xf>
    <xf numFmtId="1" fontId="6" fillId="3" borderId="47" xfId="0" applyNumberFormat="1" applyFont="1" applyFill="1" applyBorder="1" applyAlignment="1">
      <alignment horizontal="center" vertical="center" wrapText="1"/>
    </xf>
    <xf numFmtId="0" fontId="6" fillId="3" borderId="50" xfId="0" applyFont="1" applyFill="1" applyBorder="1" applyAlignment="1">
      <alignment horizontal="center" vertical="center" wrapText="1"/>
    </xf>
    <xf numFmtId="0" fontId="6" fillId="3" borderId="43" xfId="0" applyFont="1" applyFill="1" applyBorder="1" applyAlignment="1">
      <alignment horizontal="center" vertical="center" wrapText="1"/>
    </xf>
    <xf numFmtId="0" fontId="6" fillId="3" borderId="47" xfId="0" applyFont="1" applyFill="1" applyBorder="1" applyAlignment="1">
      <alignment horizontal="center" vertical="center" wrapText="1"/>
    </xf>
    <xf numFmtId="42" fontId="12" fillId="3" borderId="50" xfId="6" applyFont="1" applyFill="1" applyBorder="1" applyAlignment="1">
      <alignment horizontal="center" vertical="center" wrapText="1"/>
    </xf>
    <xf numFmtId="42" fontId="12" fillId="3" borderId="43" xfId="6" applyFont="1" applyFill="1" applyBorder="1" applyAlignment="1">
      <alignment horizontal="center" vertical="center" wrapText="1"/>
    </xf>
    <xf numFmtId="42" fontId="12" fillId="3" borderId="47" xfId="6" applyFont="1" applyFill="1" applyBorder="1" applyAlignment="1">
      <alignment horizontal="center" vertical="center" wrapText="1"/>
    </xf>
    <xf numFmtId="9" fontId="11" fillId="3" borderId="50" xfId="1" applyFont="1" applyFill="1" applyBorder="1" applyAlignment="1">
      <alignment horizontal="center" vertical="center" wrapText="1"/>
    </xf>
    <xf numFmtId="9" fontId="11" fillId="3" borderId="43" xfId="1" applyFont="1" applyFill="1" applyBorder="1" applyAlignment="1">
      <alignment horizontal="center" vertical="center" wrapText="1"/>
    </xf>
    <xf numFmtId="9" fontId="11" fillId="3" borderId="47" xfId="1" applyFont="1" applyFill="1" applyBorder="1" applyAlignment="1">
      <alignment horizontal="center" vertical="center" wrapText="1"/>
    </xf>
    <xf numFmtId="42" fontId="6" fillId="3" borderId="50" xfId="6" applyFont="1" applyFill="1" applyBorder="1" applyAlignment="1">
      <alignment horizontal="center" vertical="center"/>
    </xf>
    <xf numFmtId="42" fontId="6" fillId="3" borderId="43" xfId="6" applyFont="1" applyFill="1" applyBorder="1" applyAlignment="1">
      <alignment horizontal="center" vertical="center"/>
    </xf>
    <xf numFmtId="42" fontId="6" fillId="3" borderId="47" xfId="6" applyFont="1" applyFill="1" applyBorder="1" applyAlignment="1">
      <alignment horizontal="center" vertical="center"/>
    </xf>
    <xf numFmtId="9" fontId="6" fillId="3" borderId="50" xfId="1" applyFont="1" applyFill="1" applyBorder="1" applyAlignment="1">
      <alignment horizontal="center" vertical="center"/>
    </xf>
    <xf numFmtId="9" fontId="6" fillId="3" borderId="43" xfId="1" applyFont="1" applyFill="1" applyBorder="1" applyAlignment="1">
      <alignment horizontal="center" vertical="center"/>
    </xf>
    <xf numFmtId="9" fontId="6" fillId="3" borderId="47" xfId="1" applyFont="1" applyFill="1" applyBorder="1" applyAlignment="1">
      <alignment horizontal="center" vertical="center"/>
    </xf>
    <xf numFmtId="9" fontId="5" fillId="0" borderId="5" xfId="0" applyNumberFormat="1" applyFont="1" applyBorder="1" applyAlignment="1">
      <alignment horizontal="center" vertical="center" wrapText="1"/>
    </xf>
    <xf numFmtId="9" fontId="5" fillId="0" borderId="8" xfId="0" applyNumberFormat="1" applyFont="1" applyBorder="1" applyAlignment="1">
      <alignment horizontal="center" vertical="center" wrapText="1"/>
    </xf>
    <xf numFmtId="9" fontId="5" fillId="0" borderId="2" xfId="0" applyNumberFormat="1" applyFont="1" applyBorder="1" applyAlignment="1">
      <alignment horizontal="center" vertical="center" wrapText="1"/>
    </xf>
    <xf numFmtId="1" fontId="5" fillId="0" borderId="5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9" fontId="5" fillId="0" borderId="5" xfId="1" applyFont="1" applyBorder="1" applyAlignment="1">
      <alignment horizontal="center" vertical="center" wrapText="1"/>
    </xf>
    <xf numFmtId="9" fontId="5" fillId="0" borderId="8" xfId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9" fillId="13" borderId="8" xfId="0" applyFont="1" applyFill="1" applyBorder="1" applyAlignment="1">
      <alignment horizontal="center" vertical="center" wrapText="1"/>
    </xf>
    <xf numFmtId="9" fontId="9" fillId="5" borderId="5" xfId="0" applyNumberFormat="1" applyFont="1" applyFill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10" fontId="5" fillId="0" borderId="2" xfId="0" applyNumberFormat="1" applyFont="1" applyBorder="1" applyAlignment="1">
      <alignment horizontal="center" vertical="center" wrapText="1"/>
    </xf>
    <xf numFmtId="10" fontId="5" fillId="0" borderId="5" xfId="0" applyNumberFormat="1" applyFont="1" applyBorder="1" applyAlignment="1">
      <alignment horizontal="center" vertical="center" wrapText="1"/>
    </xf>
    <xf numFmtId="10" fontId="5" fillId="3" borderId="2" xfId="0" applyNumberFormat="1" applyFont="1" applyFill="1" applyBorder="1" applyAlignment="1">
      <alignment horizontal="center" vertical="center" wrapText="1"/>
    </xf>
    <xf numFmtId="10" fontId="5" fillId="3" borderId="5" xfId="0" applyNumberFormat="1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10" fontId="5" fillId="0" borderId="8" xfId="0" applyNumberFormat="1" applyFont="1" applyBorder="1" applyAlignment="1">
      <alignment horizontal="center" vertical="center" wrapText="1"/>
    </xf>
    <xf numFmtId="10" fontId="5" fillId="3" borderId="8" xfId="0" applyNumberFormat="1" applyFont="1" applyFill="1" applyBorder="1" applyAlignment="1">
      <alignment horizontal="center" vertical="center" wrapText="1"/>
    </xf>
    <xf numFmtId="1" fontId="5" fillId="3" borderId="8" xfId="0" applyNumberFormat="1" applyFont="1" applyFill="1" applyBorder="1" applyAlignment="1">
      <alignment horizontal="center" vertical="center" wrapText="1"/>
    </xf>
    <xf numFmtId="9" fontId="5" fillId="3" borderId="8" xfId="1" applyFont="1" applyFill="1" applyBorder="1" applyAlignment="1">
      <alignment horizontal="center" vertical="center" wrapText="1"/>
    </xf>
    <xf numFmtId="1" fontId="5" fillId="3" borderId="2" xfId="0" applyNumberFormat="1" applyFont="1" applyFill="1" applyBorder="1" applyAlignment="1">
      <alignment horizontal="center" vertical="center" wrapText="1"/>
    </xf>
    <xf numFmtId="9" fontId="5" fillId="3" borderId="2" xfId="0" applyNumberFormat="1" applyFont="1" applyFill="1" applyBorder="1" applyAlignment="1">
      <alignment horizontal="center" vertical="center" wrapText="1"/>
    </xf>
  </cellXfs>
  <cellStyles count="8">
    <cellStyle name="Hipervínculo" xfId="2" builtinId="8"/>
    <cellStyle name="Moneda [0]" xfId="6" builtinId="7"/>
    <cellStyle name="Normal" xfId="0" builtinId="0"/>
    <cellStyle name="Normal 2" xfId="4" xr:uid="{00000000-0005-0000-0000-000002000000}"/>
    <cellStyle name="Normal 3" xfId="3" xr:uid="{00000000-0005-0000-0000-000003000000}"/>
    <cellStyle name="Porcentaje" xfId="1" builtinId="5"/>
    <cellStyle name="Porcentaje 2" xfId="5" xr:uid="{00000000-0005-0000-0000-000005000000}"/>
    <cellStyle name="Porcentaje 2 2" xfId="7" xr:uid="{7A72F56B-2F6D-2947-9C63-100FC43941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41</xdr:col>
      <xdr:colOff>544285</xdr:colOff>
      <xdr:row>1</xdr:row>
      <xdr:rowOff>28862</xdr:rowOff>
    </xdr:from>
    <xdr:ext cx="2225677" cy="938757"/>
    <xdr:pic>
      <xdr:nvPicPr>
        <xdr:cNvPr id="3" name="1 Imagen">
          <a:extLst>
            <a:ext uri="{FF2B5EF4-FFF2-40B4-BE49-F238E27FC236}">
              <a16:creationId xmlns:a16="http://schemas.microsoft.com/office/drawing/2014/main" id="{38B290AD-76C4-5A46-BC80-E83D9E1830B3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279" t="9731" b="10857"/>
        <a:stretch/>
      </xdr:blipFill>
      <xdr:spPr bwMode="auto">
        <a:xfrm>
          <a:off x="43361428" y="240529"/>
          <a:ext cx="2225677" cy="93875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 editAs="oneCell">
    <xdr:from>
      <xdr:col>0</xdr:col>
      <xdr:colOff>1154545</xdr:colOff>
      <xdr:row>0</xdr:row>
      <xdr:rowOff>57727</xdr:rowOff>
    </xdr:from>
    <xdr:to>
      <xdr:col>1</xdr:col>
      <xdr:colOff>731404</xdr:colOff>
      <xdr:row>6</xdr:row>
      <xdr:rowOff>61666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65D9999-F818-9F4B-A4DC-AA7F914992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4545" y="57727"/>
          <a:ext cx="1409700" cy="12162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92</xdr:col>
      <xdr:colOff>429054</xdr:colOff>
      <xdr:row>1</xdr:row>
      <xdr:rowOff>137298</xdr:rowOff>
    </xdr:from>
    <xdr:to>
      <xdr:col>94</xdr:col>
      <xdr:colOff>828251</xdr:colOff>
      <xdr:row>4</xdr:row>
      <xdr:rowOff>68650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7D11E238-C8CE-4448-8C51-C081F94F3E75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279" t="9731" b="10857"/>
        <a:stretch/>
      </xdr:blipFill>
      <xdr:spPr bwMode="auto">
        <a:xfrm>
          <a:off x="41549595" y="343244"/>
          <a:ext cx="2492981" cy="58351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406400</xdr:colOff>
      <xdr:row>0</xdr:row>
      <xdr:rowOff>88900</xdr:rowOff>
    </xdr:from>
    <xdr:to>
      <xdr:col>2</xdr:col>
      <xdr:colOff>859138</xdr:colOff>
      <xdr:row>6</xdr:row>
      <xdr:rowOff>85912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499E7DB-96D8-0343-B517-CC65B8F571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81200" y="88900"/>
          <a:ext cx="1409700" cy="121621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92</xdr:col>
      <xdr:colOff>396875</xdr:colOff>
      <xdr:row>1</xdr:row>
      <xdr:rowOff>86837</xdr:rowOff>
    </xdr:from>
    <xdr:to>
      <xdr:col>94</xdr:col>
      <xdr:colOff>1020411</xdr:colOff>
      <xdr:row>4</xdr:row>
      <xdr:rowOff>111125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959B5E13-0A6F-0643-B92B-BFCF2AF4123D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279" t="9731" b="10857"/>
        <a:stretch/>
      </xdr:blipFill>
      <xdr:spPr bwMode="auto">
        <a:xfrm>
          <a:off x="37195125" y="293212"/>
          <a:ext cx="2242786" cy="67516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520700</xdr:colOff>
      <xdr:row>0</xdr:row>
      <xdr:rowOff>0</xdr:rowOff>
    </xdr:from>
    <xdr:to>
      <xdr:col>2</xdr:col>
      <xdr:colOff>1300018</xdr:colOff>
      <xdr:row>6</xdr:row>
      <xdr:rowOff>127000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0E306A0-B3F4-0F43-9D94-4DF0FF4FD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95500" y="0"/>
          <a:ext cx="1560368" cy="13462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92</xdr:col>
      <xdr:colOff>401053</xdr:colOff>
      <xdr:row>1</xdr:row>
      <xdr:rowOff>180834</xdr:rowOff>
    </xdr:from>
    <xdr:to>
      <xdr:col>95</xdr:col>
      <xdr:colOff>151678</xdr:colOff>
      <xdr:row>5</xdr:row>
      <xdr:rowOff>133683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E1A2EC69-4531-E842-8114-0BD10AF25002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279" t="9731" b="10857"/>
        <a:stretch/>
      </xdr:blipFill>
      <xdr:spPr bwMode="auto">
        <a:xfrm>
          <a:off x="40439474" y="381360"/>
          <a:ext cx="2302112" cy="75495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217430</xdr:colOff>
      <xdr:row>1</xdr:row>
      <xdr:rowOff>133684</xdr:rowOff>
    </xdr:from>
    <xdr:to>
      <xdr:col>2</xdr:col>
      <xdr:colOff>404420</xdr:colOff>
      <xdr:row>6</xdr:row>
      <xdr:rowOff>133684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03B7526-F054-DA4C-AD41-3F076ECCE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21641" y="334210"/>
          <a:ext cx="1198286" cy="100263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92</xdr:col>
      <xdr:colOff>296334</xdr:colOff>
      <xdr:row>1</xdr:row>
      <xdr:rowOff>197554</xdr:rowOff>
    </xdr:from>
    <xdr:to>
      <xdr:col>94</xdr:col>
      <xdr:colOff>183444</xdr:colOff>
      <xdr:row>5</xdr:row>
      <xdr:rowOff>14111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8EECA1CE-43C7-3244-B337-4596903402DF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279" t="9731" b="10857"/>
        <a:stretch/>
      </xdr:blipFill>
      <xdr:spPr bwMode="auto">
        <a:xfrm>
          <a:off x="38297556" y="395110"/>
          <a:ext cx="1806222" cy="63500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0</xdr:colOff>
      <xdr:row>0</xdr:row>
      <xdr:rowOff>38100</xdr:rowOff>
    </xdr:from>
    <xdr:to>
      <xdr:col>2</xdr:col>
      <xdr:colOff>740833</xdr:colOff>
      <xdr:row>6</xdr:row>
      <xdr:rowOff>166594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6472627-1E3B-244B-BF60-D877278E8C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74800" y="38100"/>
          <a:ext cx="1562100" cy="13476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C0C0"/>
  </sheetPr>
  <dimension ref="A1:AS60"/>
  <sheetViews>
    <sheetView topLeftCell="E10" zoomScale="111" zoomScaleNormal="83" zoomScaleSheetLayoutView="42" workbookViewId="0">
      <pane xSplit="5" ySplit="2" topLeftCell="X37" activePane="bottomRight" state="frozen"/>
      <selection activeCell="E10" sqref="E10"/>
      <selection pane="topRight" activeCell="J10" sqref="J10"/>
      <selection pane="bottomLeft" activeCell="E12" sqref="E12"/>
      <selection pane="bottomRight" activeCell="Y38" sqref="Y38:Y42"/>
    </sheetView>
  </sheetViews>
  <sheetFormatPr baseColWidth="10" defaultColWidth="10.83203125" defaultRowHeight="16" x14ac:dyDescent="0.2"/>
  <cols>
    <col min="1" max="2" width="24" style="73" customWidth="1"/>
    <col min="3" max="3" width="29.1640625" style="73" customWidth="1"/>
    <col min="4" max="4" width="55" style="73" customWidth="1"/>
    <col min="5" max="5" width="30.1640625" style="71" customWidth="1"/>
    <col min="6" max="6" width="23.1640625" style="71" customWidth="1"/>
    <col min="7" max="7" width="34.1640625" style="71" customWidth="1"/>
    <col min="8" max="11" width="10.83203125" style="71" customWidth="1"/>
    <col min="12" max="12" width="11.83203125" style="71" customWidth="1"/>
    <col min="13" max="13" width="14.1640625" style="71" customWidth="1"/>
    <col min="14" max="16" width="10.83203125" style="71" customWidth="1"/>
    <col min="17" max="17" width="11.83203125" style="71" customWidth="1"/>
    <col min="18" max="18" width="14.1640625" style="71" customWidth="1"/>
    <col min="19" max="19" width="10.83203125" style="71" customWidth="1"/>
    <col min="20" max="20" width="11.83203125" style="71" customWidth="1"/>
    <col min="21" max="21" width="14.1640625" style="71" customWidth="1"/>
    <col min="22" max="22" width="10.83203125" style="71" customWidth="1"/>
    <col min="23" max="23" width="11.83203125" style="71" customWidth="1"/>
    <col min="24" max="24" width="14.1640625" style="71" customWidth="1"/>
    <col min="25" max="26" width="10.83203125" style="71" customWidth="1"/>
    <col min="27" max="29" width="10.83203125" style="71" hidden="1" customWidth="1"/>
    <col min="30" max="31" width="10.83203125" style="71" customWidth="1"/>
    <col min="32" max="32" width="60.1640625" style="73" customWidth="1"/>
    <col min="33" max="33" width="39.6640625" style="73" customWidth="1"/>
    <col min="34" max="34" width="45.83203125" style="73" customWidth="1"/>
    <col min="35" max="35" width="19.83203125" style="73" customWidth="1"/>
    <col min="36" max="39" width="10.83203125" style="73"/>
    <col min="40" max="40" width="11.1640625" style="73" customWidth="1"/>
    <col min="41" max="43" width="10.83203125" style="73"/>
    <col min="44" max="44" width="38.1640625" style="73" customWidth="1"/>
    <col min="45" max="45" width="33.83203125" style="73" customWidth="1"/>
    <col min="46" max="16384" width="10.83203125" style="73"/>
  </cols>
  <sheetData>
    <row r="1" spans="1:45" s="71" customFormat="1" x14ac:dyDescent="0.2">
      <c r="A1" s="780"/>
      <c r="B1" s="781"/>
      <c r="C1" s="782"/>
      <c r="D1" s="789" t="s">
        <v>0</v>
      </c>
      <c r="E1" s="790"/>
      <c r="F1" s="790"/>
      <c r="G1" s="790"/>
      <c r="H1" s="790"/>
      <c r="I1" s="790"/>
      <c r="J1" s="790"/>
      <c r="K1" s="790"/>
      <c r="L1" s="790"/>
      <c r="M1" s="790"/>
      <c r="N1" s="790"/>
      <c r="O1" s="790"/>
      <c r="P1" s="790"/>
      <c r="Q1" s="790"/>
      <c r="R1" s="790"/>
      <c r="S1" s="790"/>
      <c r="T1" s="790"/>
      <c r="U1" s="790"/>
      <c r="V1" s="790"/>
      <c r="W1" s="790"/>
      <c r="X1" s="790"/>
      <c r="Y1" s="790"/>
      <c r="Z1" s="790"/>
      <c r="AA1" s="790"/>
      <c r="AB1" s="790"/>
      <c r="AC1" s="790"/>
      <c r="AD1" s="790"/>
      <c r="AE1" s="790"/>
      <c r="AF1" s="790"/>
      <c r="AG1" s="790"/>
      <c r="AH1" s="790"/>
      <c r="AI1" s="790"/>
      <c r="AJ1" s="790"/>
      <c r="AK1" s="791"/>
      <c r="AL1" s="789"/>
      <c r="AM1" s="790"/>
      <c r="AN1" s="790"/>
      <c r="AO1" s="790"/>
      <c r="AP1" s="790"/>
      <c r="AQ1" s="790"/>
      <c r="AR1" s="790"/>
      <c r="AS1" s="791"/>
    </row>
    <row r="2" spans="1:45" s="71" customFormat="1" ht="17" customHeight="1" x14ac:dyDescent="0.2">
      <c r="A2" s="783"/>
      <c r="B2" s="784"/>
      <c r="C2" s="785"/>
      <c r="D2" s="798" t="s">
        <v>1</v>
      </c>
      <c r="E2" s="799"/>
      <c r="F2" s="799"/>
      <c r="G2" s="799"/>
      <c r="H2" s="799"/>
      <c r="I2" s="799"/>
      <c r="J2" s="799"/>
      <c r="K2" s="799"/>
      <c r="L2" s="799"/>
      <c r="M2" s="799"/>
      <c r="N2" s="799"/>
      <c r="O2" s="799"/>
      <c r="P2" s="799"/>
      <c r="Q2" s="799"/>
      <c r="R2" s="799"/>
      <c r="S2" s="799"/>
      <c r="T2" s="799"/>
      <c r="U2" s="799"/>
      <c r="V2" s="799"/>
      <c r="W2" s="799"/>
      <c r="X2" s="799"/>
      <c r="Y2" s="799"/>
      <c r="Z2" s="799"/>
      <c r="AA2" s="799"/>
      <c r="AB2" s="799"/>
      <c r="AC2" s="799"/>
      <c r="AD2" s="799"/>
      <c r="AE2" s="799"/>
      <c r="AF2" s="799"/>
      <c r="AG2" s="799"/>
      <c r="AH2" s="799"/>
      <c r="AI2" s="799"/>
      <c r="AJ2" s="799"/>
      <c r="AK2" s="800"/>
      <c r="AL2" s="792"/>
      <c r="AM2" s="793"/>
      <c r="AN2" s="793"/>
      <c r="AO2" s="793"/>
      <c r="AP2" s="793"/>
      <c r="AQ2" s="793"/>
      <c r="AR2" s="793"/>
      <c r="AS2" s="794"/>
    </row>
    <row r="3" spans="1:45" s="71" customFormat="1" ht="17" customHeight="1" x14ac:dyDescent="0.2">
      <c r="A3" s="783"/>
      <c r="B3" s="784"/>
      <c r="C3" s="785"/>
      <c r="D3" s="798" t="s">
        <v>2</v>
      </c>
      <c r="E3" s="799"/>
      <c r="F3" s="799"/>
      <c r="G3" s="799"/>
      <c r="H3" s="799"/>
      <c r="I3" s="799"/>
      <c r="J3" s="799"/>
      <c r="K3" s="799"/>
      <c r="L3" s="799"/>
      <c r="M3" s="799"/>
      <c r="N3" s="799"/>
      <c r="O3" s="799"/>
      <c r="P3" s="799"/>
      <c r="Q3" s="799"/>
      <c r="R3" s="799"/>
      <c r="S3" s="799"/>
      <c r="T3" s="799"/>
      <c r="U3" s="799"/>
      <c r="V3" s="799"/>
      <c r="W3" s="799"/>
      <c r="X3" s="799"/>
      <c r="Y3" s="799"/>
      <c r="Z3" s="799"/>
      <c r="AA3" s="799"/>
      <c r="AB3" s="799"/>
      <c r="AC3" s="799"/>
      <c r="AD3" s="799"/>
      <c r="AE3" s="799"/>
      <c r="AF3" s="799"/>
      <c r="AG3" s="799"/>
      <c r="AH3" s="799"/>
      <c r="AI3" s="799"/>
      <c r="AJ3" s="799"/>
      <c r="AK3" s="800"/>
      <c r="AL3" s="792"/>
      <c r="AM3" s="793"/>
      <c r="AN3" s="793"/>
      <c r="AO3" s="793"/>
      <c r="AP3" s="793"/>
      <c r="AQ3" s="793"/>
      <c r="AR3" s="793"/>
      <c r="AS3" s="794"/>
    </row>
    <row r="4" spans="1:45" s="71" customFormat="1" x14ac:dyDescent="0.2">
      <c r="A4" s="783"/>
      <c r="B4" s="784"/>
      <c r="C4" s="785"/>
      <c r="D4" s="801" t="s">
        <v>3</v>
      </c>
      <c r="E4" s="802"/>
      <c r="F4" s="802" t="s">
        <v>140</v>
      </c>
      <c r="G4" s="802"/>
      <c r="H4" s="802"/>
      <c r="I4" s="802"/>
      <c r="J4" s="802"/>
      <c r="K4" s="802"/>
      <c r="L4" s="802"/>
      <c r="M4" s="802"/>
      <c r="N4" s="802"/>
      <c r="O4" s="802"/>
      <c r="P4" s="802"/>
      <c r="Q4" s="802"/>
      <c r="R4" s="802"/>
      <c r="S4" s="802"/>
      <c r="T4" s="802"/>
      <c r="U4" s="802"/>
      <c r="V4" s="802"/>
      <c r="W4" s="802"/>
      <c r="X4" s="802"/>
      <c r="Y4" s="802"/>
      <c r="Z4" s="802"/>
      <c r="AA4" s="802"/>
      <c r="AB4" s="802"/>
      <c r="AC4" s="802"/>
      <c r="AD4" s="802"/>
      <c r="AE4" s="802"/>
      <c r="AF4" s="802"/>
      <c r="AG4" s="802"/>
      <c r="AH4" s="802"/>
      <c r="AI4" s="802"/>
      <c r="AJ4" s="802"/>
      <c r="AK4" s="806"/>
      <c r="AL4" s="792"/>
      <c r="AM4" s="793"/>
      <c r="AN4" s="793"/>
      <c r="AO4" s="793"/>
      <c r="AP4" s="793"/>
      <c r="AQ4" s="793"/>
      <c r="AR4" s="793"/>
      <c r="AS4" s="794"/>
    </row>
    <row r="5" spans="1:45" s="71" customFormat="1" ht="15" customHeight="1" x14ac:dyDescent="0.2">
      <c r="A5" s="783"/>
      <c r="B5" s="784"/>
      <c r="C5" s="785"/>
      <c r="D5" s="801" t="s">
        <v>4</v>
      </c>
      <c r="E5" s="802"/>
      <c r="F5" s="802" t="s">
        <v>141</v>
      </c>
      <c r="G5" s="802"/>
      <c r="H5" s="802"/>
      <c r="I5" s="802"/>
      <c r="J5" s="802"/>
      <c r="K5" s="802"/>
      <c r="L5" s="802"/>
      <c r="M5" s="802"/>
      <c r="N5" s="802"/>
      <c r="O5" s="802"/>
      <c r="P5" s="802"/>
      <c r="Q5" s="802"/>
      <c r="R5" s="802"/>
      <c r="S5" s="802"/>
      <c r="T5" s="802"/>
      <c r="U5" s="802"/>
      <c r="V5" s="802"/>
      <c r="W5" s="802"/>
      <c r="X5" s="802"/>
      <c r="Y5" s="802"/>
      <c r="Z5" s="802"/>
      <c r="AA5" s="802"/>
      <c r="AB5" s="802"/>
      <c r="AC5" s="802"/>
      <c r="AD5" s="802"/>
      <c r="AE5" s="802"/>
      <c r="AF5" s="802"/>
      <c r="AG5" s="802"/>
      <c r="AH5" s="802"/>
      <c r="AI5" s="802"/>
      <c r="AJ5" s="802"/>
      <c r="AK5" s="806"/>
      <c r="AL5" s="792"/>
      <c r="AM5" s="793"/>
      <c r="AN5" s="793"/>
      <c r="AO5" s="793"/>
      <c r="AP5" s="793"/>
      <c r="AQ5" s="793"/>
      <c r="AR5" s="793"/>
      <c r="AS5" s="794"/>
    </row>
    <row r="6" spans="1:45" s="71" customFormat="1" ht="15" customHeight="1" x14ac:dyDescent="0.2">
      <c r="A6" s="783"/>
      <c r="B6" s="784"/>
      <c r="C6" s="785"/>
      <c r="D6" s="801" t="s">
        <v>5</v>
      </c>
      <c r="E6" s="802"/>
      <c r="F6" s="802"/>
      <c r="G6" s="802"/>
      <c r="H6" s="802"/>
      <c r="I6" s="802"/>
      <c r="J6" s="802"/>
      <c r="K6" s="802"/>
      <c r="L6" s="802"/>
      <c r="M6" s="802"/>
      <c r="N6" s="802"/>
      <c r="O6" s="802"/>
      <c r="P6" s="802"/>
      <c r="Q6" s="802"/>
      <c r="R6" s="802"/>
      <c r="S6" s="802"/>
      <c r="T6" s="802"/>
      <c r="U6" s="802"/>
      <c r="V6" s="802"/>
      <c r="W6" s="802"/>
      <c r="X6" s="802"/>
      <c r="Y6" s="802"/>
      <c r="Z6" s="802"/>
      <c r="AA6" s="802"/>
      <c r="AB6" s="802"/>
      <c r="AC6" s="802"/>
      <c r="AD6" s="802"/>
      <c r="AE6" s="802"/>
      <c r="AF6" s="802"/>
      <c r="AG6" s="802"/>
      <c r="AH6" s="802"/>
      <c r="AI6" s="802"/>
      <c r="AJ6" s="802"/>
      <c r="AK6" s="806"/>
      <c r="AL6" s="792"/>
      <c r="AM6" s="793"/>
      <c r="AN6" s="793"/>
      <c r="AO6" s="793"/>
      <c r="AP6" s="793"/>
      <c r="AQ6" s="793"/>
      <c r="AR6" s="793"/>
      <c r="AS6" s="794"/>
    </row>
    <row r="7" spans="1:45" s="71" customFormat="1" ht="15" customHeight="1" thickBot="1" x14ac:dyDescent="0.25">
      <c r="A7" s="786"/>
      <c r="B7" s="787"/>
      <c r="C7" s="788"/>
      <c r="D7" s="807" t="s">
        <v>6</v>
      </c>
      <c r="E7" s="808"/>
      <c r="F7" s="803" t="s">
        <v>139</v>
      </c>
      <c r="G7" s="804"/>
      <c r="H7" s="804"/>
      <c r="I7" s="804"/>
      <c r="J7" s="804"/>
      <c r="K7" s="804"/>
      <c r="L7" s="804"/>
      <c r="M7" s="804"/>
      <c r="N7" s="804"/>
      <c r="O7" s="804"/>
      <c r="P7" s="804"/>
      <c r="Q7" s="804"/>
      <c r="R7" s="804"/>
      <c r="S7" s="804"/>
      <c r="T7" s="804"/>
      <c r="U7" s="804"/>
      <c r="V7" s="804"/>
      <c r="W7" s="804"/>
      <c r="X7" s="804"/>
      <c r="Y7" s="804"/>
      <c r="Z7" s="804"/>
      <c r="AA7" s="804"/>
      <c r="AB7" s="804"/>
      <c r="AC7" s="804"/>
      <c r="AD7" s="804"/>
      <c r="AE7" s="804"/>
      <c r="AF7" s="804"/>
      <c r="AG7" s="804"/>
      <c r="AH7" s="804"/>
      <c r="AI7" s="804"/>
      <c r="AJ7" s="804"/>
      <c r="AK7" s="805"/>
      <c r="AL7" s="795"/>
      <c r="AM7" s="796"/>
      <c r="AN7" s="796"/>
      <c r="AO7" s="796"/>
      <c r="AP7" s="796"/>
      <c r="AQ7" s="796"/>
      <c r="AR7" s="796"/>
      <c r="AS7" s="797"/>
    </row>
    <row r="8" spans="1:45" s="71" customFormat="1" ht="15" customHeight="1" thickBot="1" x14ac:dyDescent="0.25">
      <c r="AG8" s="90"/>
      <c r="AH8" s="90"/>
      <c r="AI8" s="90"/>
      <c r="AJ8" s="90"/>
      <c r="AK8" s="90"/>
      <c r="AL8" s="91"/>
      <c r="AM8" s="91"/>
      <c r="AN8" s="91"/>
      <c r="AO8" s="91"/>
      <c r="AP8" s="91"/>
      <c r="AQ8" s="91"/>
      <c r="AR8" s="91"/>
      <c r="AS8" s="91"/>
    </row>
    <row r="9" spans="1:45" s="71" customFormat="1" ht="16" customHeight="1" x14ac:dyDescent="0.2">
      <c r="A9" s="766" t="s">
        <v>7</v>
      </c>
      <c r="B9" s="769" t="s">
        <v>149</v>
      </c>
      <c r="C9" s="758" t="s">
        <v>8</v>
      </c>
      <c r="D9" s="774" t="s">
        <v>9</v>
      </c>
      <c r="E9" s="777" t="s">
        <v>150</v>
      </c>
      <c r="F9" s="809" t="s">
        <v>151</v>
      </c>
      <c r="G9" s="809"/>
      <c r="H9" s="809"/>
      <c r="I9" s="809"/>
      <c r="J9" s="809"/>
      <c r="K9" s="686" t="s">
        <v>346</v>
      </c>
      <c r="L9" s="760" t="s">
        <v>383</v>
      </c>
      <c r="M9" s="761"/>
      <c r="N9" s="762"/>
      <c r="O9" s="763" t="s">
        <v>384</v>
      </c>
      <c r="P9" s="686" t="s">
        <v>347</v>
      </c>
      <c r="Q9" s="760" t="s">
        <v>509</v>
      </c>
      <c r="R9" s="761"/>
      <c r="S9" s="762"/>
      <c r="T9" s="760" t="s">
        <v>375</v>
      </c>
      <c r="U9" s="761"/>
      <c r="V9" s="762"/>
      <c r="W9" s="850" t="s">
        <v>627</v>
      </c>
      <c r="X9" s="851"/>
      <c r="Y9" s="852"/>
      <c r="Z9" s="763" t="s">
        <v>505</v>
      </c>
      <c r="AA9" s="686" t="s">
        <v>348</v>
      </c>
      <c r="AB9" s="686" t="s">
        <v>221</v>
      </c>
      <c r="AC9" s="686" t="s">
        <v>354</v>
      </c>
      <c r="AD9" s="686" t="s">
        <v>349</v>
      </c>
      <c r="AE9" s="686" t="s">
        <v>385</v>
      </c>
      <c r="AF9" s="752" t="s">
        <v>10</v>
      </c>
      <c r="AG9" s="755" t="s">
        <v>11</v>
      </c>
      <c r="AH9" s="756"/>
      <c r="AI9" s="756"/>
      <c r="AJ9" s="756"/>
      <c r="AK9" s="757"/>
      <c r="AL9" s="758" t="s">
        <v>12</v>
      </c>
      <c r="AM9" s="758" t="s">
        <v>13</v>
      </c>
      <c r="AN9" s="758" t="s">
        <v>152</v>
      </c>
      <c r="AO9" s="758" t="s">
        <v>153</v>
      </c>
      <c r="AP9" s="758" t="s">
        <v>355</v>
      </c>
      <c r="AQ9" s="758" t="s">
        <v>349</v>
      </c>
      <c r="AR9" s="758" t="s">
        <v>18</v>
      </c>
      <c r="AS9" s="742" t="s">
        <v>19</v>
      </c>
    </row>
    <row r="10" spans="1:45" s="71" customFormat="1" ht="42.75" customHeight="1" x14ac:dyDescent="0.2">
      <c r="A10" s="767"/>
      <c r="B10" s="770"/>
      <c r="C10" s="772"/>
      <c r="D10" s="775"/>
      <c r="E10" s="778"/>
      <c r="F10" s="745" t="s">
        <v>20</v>
      </c>
      <c r="G10" s="745" t="s">
        <v>21</v>
      </c>
      <c r="H10" s="745" t="s">
        <v>22</v>
      </c>
      <c r="I10" s="747" t="s">
        <v>23</v>
      </c>
      <c r="J10" s="747"/>
      <c r="K10" s="687"/>
      <c r="L10" s="702" t="s">
        <v>376</v>
      </c>
      <c r="M10" s="704" t="s">
        <v>377</v>
      </c>
      <c r="N10" s="706" t="s">
        <v>378</v>
      </c>
      <c r="O10" s="764"/>
      <c r="P10" s="687"/>
      <c r="Q10" s="702" t="s">
        <v>376</v>
      </c>
      <c r="R10" s="704" t="s">
        <v>377</v>
      </c>
      <c r="S10" s="706" t="s">
        <v>378</v>
      </c>
      <c r="T10" s="702" t="s">
        <v>376</v>
      </c>
      <c r="U10" s="704" t="s">
        <v>377</v>
      </c>
      <c r="V10" s="706" t="s">
        <v>378</v>
      </c>
      <c r="W10" s="853" t="s">
        <v>376</v>
      </c>
      <c r="X10" s="855" t="s">
        <v>377</v>
      </c>
      <c r="Y10" s="857" t="s">
        <v>378</v>
      </c>
      <c r="Z10" s="764"/>
      <c r="AA10" s="687"/>
      <c r="AB10" s="687"/>
      <c r="AC10" s="687"/>
      <c r="AD10" s="687"/>
      <c r="AE10" s="687"/>
      <c r="AF10" s="753"/>
      <c r="AG10" s="748" t="s">
        <v>20</v>
      </c>
      <c r="AH10" s="748" t="s">
        <v>21</v>
      </c>
      <c r="AI10" s="748" t="s">
        <v>22</v>
      </c>
      <c r="AJ10" s="750" t="s">
        <v>23</v>
      </c>
      <c r="AK10" s="751"/>
      <c r="AL10" s="759"/>
      <c r="AM10" s="759"/>
      <c r="AN10" s="759"/>
      <c r="AO10" s="759"/>
      <c r="AP10" s="759"/>
      <c r="AQ10" s="759"/>
      <c r="AR10" s="759"/>
      <c r="AS10" s="743"/>
    </row>
    <row r="11" spans="1:45" s="71" customFormat="1" ht="33" customHeight="1" thickBot="1" x14ac:dyDescent="0.25">
      <c r="A11" s="768"/>
      <c r="B11" s="771"/>
      <c r="C11" s="773"/>
      <c r="D11" s="776"/>
      <c r="E11" s="779"/>
      <c r="F11" s="746"/>
      <c r="G11" s="746"/>
      <c r="H11" s="746"/>
      <c r="I11" s="180" t="s">
        <v>24</v>
      </c>
      <c r="J11" s="180" t="s">
        <v>25</v>
      </c>
      <c r="K11" s="688"/>
      <c r="L11" s="703"/>
      <c r="M11" s="705"/>
      <c r="N11" s="707"/>
      <c r="O11" s="765"/>
      <c r="P11" s="688"/>
      <c r="Q11" s="703"/>
      <c r="R11" s="705"/>
      <c r="S11" s="707"/>
      <c r="T11" s="703"/>
      <c r="U11" s="705"/>
      <c r="V11" s="707"/>
      <c r="W11" s="854"/>
      <c r="X11" s="856"/>
      <c r="Y11" s="858"/>
      <c r="Z11" s="765"/>
      <c r="AA11" s="688"/>
      <c r="AB11" s="688"/>
      <c r="AC11" s="688"/>
      <c r="AD11" s="688"/>
      <c r="AE11" s="688"/>
      <c r="AF11" s="754"/>
      <c r="AG11" s="749"/>
      <c r="AH11" s="749"/>
      <c r="AI11" s="749"/>
      <c r="AJ11" s="72" t="s">
        <v>24</v>
      </c>
      <c r="AK11" s="72" t="s">
        <v>25</v>
      </c>
      <c r="AL11" s="749"/>
      <c r="AM11" s="749"/>
      <c r="AN11" s="749"/>
      <c r="AO11" s="749"/>
      <c r="AP11" s="749"/>
      <c r="AQ11" s="749"/>
      <c r="AR11" s="749"/>
      <c r="AS11" s="744"/>
    </row>
    <row r="12" spans="1:45" s="117" customFormat="1" ht="51" customHeight="1" x14ac:dyDescent="0.2">
      <c r="A12" s="107" t="s">
        <v>27</v>
      </c>
      <c r="B12" s="108" t="s">
        <v>154</v>
      </c>
      <c r="C12" s="109" t="s">
        <v>334</v>
      </c>
      <c r="D12" s="110" t="s">
        <v>192</v>
      </c>
      <c r="E12" s="819" t="s">
        <v>460</v>
      </c>
      <c r="F12" s="822" t="s">
        <v>461</v>
      </c>
      <c r="G12" s="824" t="s">
        <v>462</v>
      </c>
      <c r="H12" s="826" t="s">
        <v>30</v>
      </c>
      <c r="I12" s="711">
        <v>0.9</v>
      </c>
      <c r="J12" s="824">
        <v>2020</v>
      </c>
      <c r="K12" s="708"/>
      <c r="L12" s="708"/>
      <c r="M12" s="708"/>
      <c r="N12" s="708"/>
      <c r="O12" s="708"/>
      <c r="P12" s="712">
        <v>0.9</v>
      </c>
      <c r="Q12" s="708"/>
      <c r="R12" s="708"/>
      <c r="S12" s="711">
        <f>(('PROCESOS DIRECCIONAMIENTO'!AO13*30%)+'PROCESOS DIRECCIONAMIENTO'!AO16*25%)+('PROCESOS DIRECCIONAMIENTO'!AO28*10%)+('PROCESOS DIRECCIONAMIENTO'!AO34*5%)+('PROCESOS DIRECCIONAMIENTO'!AO38*5%)</f>
        <v>0.3083333333333334</v>
      </c>
      <c r="T12" s="708"/>
      <c r="U12" s="708"/>
      <c r="V12" s="711">
        <f>((100%*30%)+(100%*25%)+(100%*25%)+(16%*10%)+(100%*5%)+(100%*5%))</f>
        <v>0.91600000000000015</v>
      </c>
      <c r="W12" s="859"/>
      <c r="X12" s="859"/>
      <c r="Y12" s="862">
        <f>(('PROCESOS DIRECCIONAMIENTO'!BT13*0.3)+('PROCESOS DIRECCIONAMIENTO'!BT16*0.25)+('PROCESOS DIRECCIONAMIENTO'!BT20*0.25)+('PROCESOS DIRECCIONAMIENTO'!BT28*0.1)+('PROCESOS DIRECCIONAMIENTO'!BT30*0.05)+('PROCESOS DIRECCIONAMIENTO'!BT34*0.05))</f>
        <v>0.93</v>
      </c>
      <c r="Z12" s="712">
        <v>1</v>
      </c>
      <c r="AA12" s="712">
        <v>0.9</v>
      </c>
      <c r="AB12" s="712">
        <v>0.9</v>
      </c>
      <c r="AC12" s="712">
        <v>0.9</v>
      </c>
      <c r="AD12" s="741">
        <v>0.1</v>
      </c>
      <c r="AE12" s="689">
        <f>Z12*AD12</f>
        <v>0.1</v>
      </c>
      <c r="AF12" s="328" t="s">
        <v>494</v>
      </c>
      <c r="AG12" s="111" t="s">
        <v>28</v>
      </c>
      <c r="AH12" s="112" t="s">
        <v>29</v>
      </c>
      <c r="AI12" s="113" t="s">
        <v>30</v>
      </c>
      <c r="AJ12" s="114" t="s">
        <v>143</v>
      </c>
      <c r="AK12" s="113">
        <v>2019</v>
      </c>
      <c r="AL12" s="327">
        <v>1</v>
      </c>
      <c r="AM12" s="327">
        <v>1</v>
      </c>
      <c r="AN12" s="327">
        <v>1</v>
      </c>
      <c r="AO12" s="327">
        <v>1</v>
      </c>
      <c r="AP12" s="327">
        <v>1</v>
      </c>
      <c r="AQ12" s="195">
        <v>0.01</v>
      </c>
      <c r="AR12" s="115" t="s">
        <v>208</v>
      </c>
      <c r="AS12" s="116"/>
    </row>
    <row r="13" spans="1:45" s="117" customFormat="1" ht="85" x14ac:dyDescent="0.2">
      <c r="A13" s="118" t="s">
        <v>27</v>
      </c>
      <c r="B13" s="119" t="s">
        <v>154</v>
      </c>
      <c r="C13" s="120" t="s">
        <v>334</v>
      </c>
      <c r="D13" s="121" t="s">
        <v>192</v>
      </c>
      <c r="E13" s="820"/>
      <c r="F13" s="814"/>
      <c r="G13" s="699"/>
      <c r="H13" s="827"/>
      <c r="I13" s="699"/>
      <c r="J13" s="699"/>
      <c r="K13" s="709"/>
      <c r="L13" s="709"/>
      <c r="M13" s="709"/>
      <c r="N13" s="709"/>
      <c r="O13" s="709"/>
      <c r="P13" s="713"/>
      <c r="Q13" s="709"/>
      <c r="R13" s="709"/>
      <c r="S13" s="709"/>
      <c r="T13" s="709"/>
      <c r="U13" s="709"/>
      <c r="V13" s="709"/>
      <c r="W13" s="860"/>
      <c r="X13" s="860"/>
      <c r="Y13" s="860"/>
      <c r="Z13" s="713"/>
      <c r="AA13" s="713"/>
      <c r="AB13" s="713"/>
      <c r="AC13" s="713"/>
      <c r="AD13" s="691"/>
      <c r="AE13" s="690"/>
      <c r="AF13" s="77" t="s">
        <v>186</v>
      </c>
      <c r="AG13" s="92" t="s">
        <v>31</v>
      </c>
      <c r="AH13" s="100" t="s">
        <v>364</v>
      </c>
      <c r="AI13" s="94" t="s">
        <v>30</v>
      </c>
      <c r="AJ13" s="122">
        <v>1</v>
      </c>
      <c r="AK13" s="94">
        <v>2019</v>
      </c>
      <c r="AL13" s="295">
        <v>0.9</v>
      </c>
      <c r="AM13" s="295">
        <v>0.9</v>
      </c>
      <c r="AN13" s="295">
        <v>0.9</v>
      </c>
      <c r="AO13" s="295">
        <v>0.9</v>
      </c>
      <c r="AP13" s="295">
        <v>0.9</v>
      </c>
      <c r="AQ13" s="196">
        <v>0.01</v>
      </c>
      <c r="AR13" s="120" t="s">
        <v>208</v>
      </c>
      <c r="AS13" s="123"/>
    </row>
    <row r="14" spans="1:45" s="117" customFormat="1" ht="51" x14ac:dyDescent="0.2">
      <c r="A14" s="118" t="s">
        <v>27</v>
      </c>
      <c r="B14" s="119" t="s">
        <v>154</v>
      </c>
      <c r="C14" s="120" t="s">
        <v>334</v>
      </c>
      <c r="D14" s="121" t="s">
        <v>192</v>
      </c>
      <c r="E14" s="820"/>
      <c r="F14" s="814"/>
      <c r="G14" s="699"/>
      <c r="H14" s="827"/>
      <c r="I14" s="699"/>
      <c r="J14" s="699"/>
      <c r="K14" s="709"/>
      <c r="L14" s="709"/>
      <c r="M14" s="709"/>
      <c r="N14" s="709"/>
      <c r="O14" s="709"/>
      <c r="P14" s="713"/>
      <c r="Q14" s="709"/>
      <c r="R14" s="709"/>
      <c r="S14" s="709"/>
      <c r="T14" s="709"/>
      <c r="U14" s="709"/>
      <c r="V14" s="709"/>
      <c r="W14" s="860"/>
      <c r="X14" s="860"/>
      <c r="Y14" s="860"/>
      <c r="Z14" s="713"/>
      <c r="AA14" s="713"/>
      <c r="AB14" s="713"/>
      <c r="AC14" s="713"/>
      <c r="AD14" s="691"/>
      <c r="AE14" s="690"/>
      <c r="AF14" s="78" t="s">
        <v>365</v>
      </c>
      <c r="AG14" s="92" t="s">
        <v>32</v>
      </c>
      <c r="AH14" s="92" t="s">
        <v>33</v>
      </c>
      <c r="AI14" s="94" t="s">
        <v>30</v>
      </c>
      <c r="AJ14" s="93" t="s">
        <v>199</v>
      </c>
      <c r="AK14" s="94">
        <v>2019</v>
      </c>
      <c r="AL14" s="295">
        <v>1</v>
      </c>
      <c r="AM14" s="295">
        <v>1</v>
      </c>
      <c r="AN14" s="295">
        <v>1</v>
      </c>
      <c r="AO14" s="295">
        <v>1</v>
      </c>
      <c r="AP14" s="295">
        <v>1</v>
      </c>
      <c r="AQ14" s="196">
        <v>0.01</v>
      </c>
      <c r="AR14" s="120" t="s">
        <v>208</v>
      </c>
      <c r="AS14" s="123"/>
    </row>
    <row r="15" spans="1:45" s="117" customFormat="1" ht="51" x14ac:dyDescent="0.2">
      <c r="A15" s="118" t="s">
        <v>27</v>
      </c>
      <c r="B15" s="119" t="s">
        <v>154</v>
      </c>
      <c r="C15" s="120" t="s">
        <v>334</v>
      </c>
      <c r="D15" s="121" t="s">
        <v>192</v>
      </c>
      <c r="E15" s="820"/>
      <c r="F15" s="814"/>
      <c r="G15" s="699"/>
      <c r="H15" s="827"/>
      <c r="I15" s="699"/>
      <c r="J15" s="699"/>
      <c r="K15" s="709"/>
      <c r="L15" s="709"/>
      <c r="M15" s="709"/>
      <c r="N15" s="709"/>
      <c r="O15" s="709"/>
      <c r="P15" s="713"/>
      <c r="Q15" s="709"/>
      <c r="R15" s="709"/>
      <c r="S15" s="709"/>
      <c r="T15" s="709"/>
      <c r="U15" s="709"/>
      <c r="V15" s="709"/>
      <c r="W15" s="860"/>
      <c r="X15" s="860"/>
      <c r="Y15" s="860"/>
      <c r="Z15" s="713"/>
      <c r="AA15" s="713"/>
      <c r="AB15" s="713"/>
      <c r="AC15" s="713"/>
      <c r="AD15" s="691"/>
      <c r="AE15" s="690"/>
      <c r="AF15" s="78" t="s">
        <v>34</v>
      </c>
      <c r="AG15" s="92" t="s">
        <v>35</v>
      </c>
      <c r="AH15" s="92" t="s">
        <v>36</v>
      </c>
      <c r="AI15" s="94" t="s">
        <v>37</v>
      </c>
      <c r="AJ15" s="92">
        <v>1.95</v>
      </c>
      <c r="AK15" s="94">
        <v>2019</v>
      </c>
      <c r="AL15" s="303">
        <f>AJ15*1.2</f>
        <v>2.34</v>
      </c>
      <c r="AM15" s="303">
        <f>AL15*1.2</f>
        <v>2.8079999999999998</v>
      </c>
      <c r="AN15" s="303">
        <f>AM15</f>
        <v>2.8079999999999998</v>
      </c>
      <c r="AO15" s="303">
        <f>AN15</f>
        <v>2.8079999999999998</v>
      </c>
      <c r="AP15" s="303">
        <f>AO15</f>
        <v>2.8079999999999998</v>
      </c>
      <c r="AQ15" s="311">
        <v>2E-3</v>
      </c>
      <c r="AR15" s="120" t="s">
        <v>208</v>
      </c>
      <c r="AS15" s="123"/>
    </row>
    <row r="16" spans="1:45" s="117" customFormat="1" ht="34" x14ac:dyDescent="0.2">
      <c r="A16" s="259"/>
      <c r="B16" s="119"/>
      <c r="C16" s="258"/>
      <c r="D16" s="121"/>
      <c r="E16" s="820"/>
      <c r="F16" s="814"/>
      <c r="G16" s="699"/>
      <c r="H16" s="827"/>
      <c r="I16" s="699"/>
      <c r="J16" s="699"/>
      <c r="K16" s="709"/>
      <c r="L16" s="709"/>
      <c r="M16" s="709"/>
      <c r="N16" s="709"/>
      <c r="O16" s="709"/>
      <c r="P16" s="713"/>
      <c r="Q16" s="709"/>
      <c r="R16" s="709"/>
      <c r="S16" s="709"/>
      <c r="T16" s="709"/>
      <c r="U16" s="709"/>
      <c r="V16" s="709"/>
      <c r="W16" s="860"/>
      <c r="X16" s="860"/>
      <c r="Y16" s="860"/>
      <c r="Z16" s="713"/>
      <c r="AA16" s="713"/>
      <c r="AB16" s="713"/>
      <c r="AC16" s="713"/>
      <c r="AD16" s="691"/>
      <c r="AE16" s="690"/>
      <c r="AF16" s="264" t="s">
        <v>441</v>
      </c>
      <c r="AG16" s="263" t="s">
        <v>442</v>
      </c>
      <c r="AH16" s="263" t="s">
        <v>443</v>
      </c>
      <c r="AI16" s="263" t="s">
        <v>444</v>
      </c>
      <c r="AJ16" s="265" t="s">
        <v>199</v>
      </c>
      <c r="AK16" s="266">
        <v>2020</v>
      </c>
      <c r="AL16" s="303" t="s">
        <v>401</v>
      </c>
      <c r="AM16" s="295">
        <v>0.9</v>
      </c>
      <c r="AN16" s="295">
        <v>0.9</v>
      </c>
      <c r="AO16" s="295">
        <v>0.9</v>
      </c>
      <c r="AP16" s="295">
        <v>0.9</v>
      </c>
      <c r="AQ16" s="311">
        <v>8.0000000000000002E-3</v>
      </c>
      <c r="AR16" s="258"/>
      <c r="AS16" s="123"/>
    </row>
    <row r="17" spans="1:45" s="117" customFormat="1" ht="51" x14ac:dyDescent="0.2">
      <c r="A17" s="118" t="s">
        <v>27</v>
      </c>
      <c r="B17" s="119" t="s">
        <v>154</v>
      </c>
      <c r="C17" s="120" t="s">
        <v>334</v>
      </c>
      <c r="D17" s="121" t="s">
        <v>192</v>
      </c>
      <c r="E17" s="820"/>
      <c r="F17" s="814"/>
      <c r="G17" s="699"/>
      <c r="H17" s="827"/>
      <c r="I17" s="699"/>
      <c r="J17" s="699"/>
      <c r="K17" s="709"/>
      <c r="L17" s="709"/>
      <c r="M17" s="709"/>
      <c r="N17" s="709"/>
      <c r="O17" s="709"/>
      <c r="P17" s="713"/>
      <c r="Q17" s="709"/>
      <c r="R17" s="709"/>
      <c r="S17" s="709"/>
      <c r="T17" s="709"/>
      <c r="U17" s="709"/>
      <c r="V17" s="709"/>
      <c r="W17" s="860"/>
      <c r="X17" s="860"/>
      <c r="Y17" s="860"/>
      <c r="Z17" s="713"/>
      <c r="AA17" s="713"/>
      <c r="AB17" s="713"/>
      <c r="AC17" s="713"/>
      <c r="AD17" s="691"/>
      <c r="AE17" s="690"/>
      <c r="AF17" s="77" t="s">
        <v>38</v>
      </c>
      <c r="AG17" s="92" t="s">
        <v>39</v>
      </c>
      <c r="AH17" s="92" t="s">
        <v>40</v>
      </c>
      <c r="AI17" s="94" t="s">
        <v>41</v>
      </c>
      <c r="AJ17" s="122">
        <v>0.9</v>
      </c>
      <c r="AK17" s="94">
        <v>2019</v>
      </c>
      <c r="AL17" s="93">
        <v>0.9</v>
      </c>
      <c r="AM17" s="93">
        <v>0.9</v>
      </c>
      <c r="AN17" s="93">
        <v>0.9</v>
      </c>
      <c r="AO17" s="93">
        <v>0.9</v>
      </c>
      <c r="AP17" s="183">
        <v>0.9</v>
      </c>
      <c r="AQ17" s="196">
        <v>0.02</v>
      </c>
      <c r="AR17" s="124" t="s">
        <v>209</v>
      </c>
      <c r="AS17" s="123"/>
    </row>
    <row r="18" spans="1:45" s="117" customFormat="1" ht="68" x14ac:dyDescent="0.2">
      <c r="A18" s="118" t="s">
        <v>42</v>
      </c>
      <c r="B18" s="119" t="s">
        <v>154</v>
      </c>
      <c r="C18" s="120" t="s">
        <v>43</v>
      </c>
      <c r="D18" s="125" t="s">
        <v>193</v>
      </c>
      <c r="E18" s="820"/>
      <c r="F18" s="814"/>
      <c r="G18" s="699"/>
      <c r="H18" s="827"/>
      <c r="I18" s="699"/>
      <c r="J18" s="699"/>
      <c r="K18" s="709"/>
      <c r="L18" s="709"/>
      <c r="M18" s="709"/>
      <c r="N18" s="709"/>
      <c r="O18" s="709"/>
      <c r="P18" s="713"/>
      <c r="Q18" s="709"/>
      <c r="R18" s="709"/>
      <c r="S18" s="709"/>
      <c r="T18" s="709"/>
      <c r="U18" s="709"/>
      <c r="V18" s="709"/>
      <c r="W18" s="860"/>
      <c r="X18" s="860"/>
      <c r="Y18" s="860"/>
      <c r="Z18" s="713"/>
      <c r="AA18" s="713"/>
      <c r="AB18" s="713"/>
      <c r="AC18" s="713"/>
      <c r="AD18" s="691"/>
      <c r="AE18" s="690"/>
      <c r="AF18" s="78" t="s">
        <v>44</v>
      </c>
      <c r="AG18" s="92" t="s">
        <v>45</v>
      </c>
      <c r="AH18" s="92" t="s">
        <v>46</v>
      </c>
      <c r="AI18" s="94" t="s">
        <v>30</v>
      </c>
      <c r="AJ18" s="94" t="s">
        <v>199</v>
      </c>
      <c r="AK18" s="94">
        <v>2019</v>
      </c>
      <c r="AL18" s="93">
        <v>1</v>
      </c>
      <c r="AM18" s="93">
        <v>1</v>
      </c>
      <c r="AN18" s="126"/>
      <c r="AO18" s="126"/>
      <c r="AP18" s="126"/>
      <c r="AQ18" s="196">
        <v>0.02</v>
      </c>
      <c r="AR18" s="120" t="s">
        <v>210</v>
      </c>
      <c r="AS18" s="123"/>
    </row>
    <row r="19" spans="1:45" s="117" customFormat="1" ht="69" thickBot="1" x14ac:dyDescent="0.25">
      <c r="A19" s="127" t="s">
        <v>42</v>
      </c>
      <c r="B19" s="128" t="s">
        <v>154</v>
      </c>
      <c r="C19" s="129" t="s">
        <v>43</v>
      </c>
      <c r="D19" s="130" t="s">
        <v>193</v>
      </c>
      <c r="E19" s="821"/>
      <c r="F19" s="823"/>
      <c r="G19" s="825"/>
      <c r="H19" s="828"/>
      <c r="I19" s="825"/>
      <c r="J19" s="825"/>
      <c r="K19" s="710"/>
      <c r="L19" s="710"/>
      <c r="M19" s="710"/>
      <c r="N19" s="710"/>
      <c r="O19" s="710"/>
      <c r="P19" s="714"/>
      <c r="Q19" s="710"/>
      <c r="R19" s="710"/>
      <c r="S19" s="710"/>
      <c r="T19" s="710"/>
      <c r="U19" s="710"/>
      <c r="V19" s="710"/>
      <c r="W19" s="861"/>
      <c r="X19" s="861"/>
      <c r="Y19" s="861"/>
      <c r="Z19" s="714"/>
      <c r="AA19" s="714"/>
      <c r="AB19" s="714"/>
      <c r="AC19" s="714"/>
      <c r="AD19" s="691"/>
      <c r="AE19" s="690"/>
      <c r="AF19" s="179" t="s">
        <v>47</v>
      </c>
      <c r="AG19" s="67" t="s">
        <v>48</v>
      </c>
      <c r="AH19" s="67" t="s">
        <v>357</v>
      </c>
      <c r="AI19" s="67" t="s">
        <v>30</v>
      </c>
      <c r="AJ19" s="95" t="s">
        <v>199</v>
      </c>
      <c r="AK19" s="95">
        <v>2019</v>
      </c>
      <c r="AL19" s="96">
        <v>1</v>
      </c>
      <c r="AM19" s="96">
        <v>1</v>
      </c>
      <c r="AN19" s="131"/>
      <c r="AO19" s="131"/>
      <c r="AP19" s="131"/>
      <c r="AQ19" s="197">
        <v>0.02</v>
      </c>
      <c r="AR19" s="129" t="s">
        <v>210</v>
      </c>
      <c r="AS19" s="132"/>
    </row>
    <row r="20" spans="1:45" s="138" customFormat="1" ht="45" x14ac:dyDescent="0.2">
      <c r="A20" s="133" t="s">
        <v>94</v>
      </c>
      <c r="B20" s="134" t="s">
        <v>158</v>
      </c>
      <c r="C20" s="135" t="s">
        <v>335</v>
      </c>
      <c r="D20" s="136" t="s">
        <v>194</v>
      </c>
      <c r="E20" s="810" t="s">
        <v>356</v>
      </c>
      <c r="F20" s="813" t="s">
        <v>155</v>
      </c>
      <c r="G20" s="715" t="s">
        <v>156</v>
      </c>
      <c r="H20" s="715" t="s">
        <v>157</v>
      </c>
      <c r="I20" s="715">
        <v>83.3</v>
      </c>
      <c r="J20" s="715">
        <v>2019</v>
      </c>
      <c r="K20" s="715">
        <v>83.5</v>
      </c>
      <c r="L20" s="715"/>
      <c r="M20" s="715"/>
      <c r="N20" s="715"/>
      <c r="O20" s="715"/>
      <c r="P20" s="715">
        <v>84.3</v>
      </c>
      <c r="Q20" s="715"/>
      <c r="R20" s="715"/>
      <c r="S20" s="715">
        <v>64.5</v>
      </c>
      <c r="T20" s="715"/>
      <c r="U20" s="715"/>
      <c r="V20" s="715">
        <v>64.5</v>
      </c>
      <c r="W20" s="863"/>
      <c r="X20" s="863"/>
      <c r="Y20" s="863">
        <v>64.5</v>
      </c>
      <c r="Z20" s="717">
        <f>S20/P20</f>
        <v>0.76512455516014233</v>
      </c>
      <c r="AA20" s="715">
        <v>85.4</v>
      </c>
      <c r="AB20" s="816">
        <v>86.3</v>
      </c>
      <c r="AC20" s="736">
        <v>87.3</v>
      </c>
      <c r="AD20" s="691">
        <v>0.16</v>
      </c>
      <c r="AE20" s="691">
        <f>Z20*AD20</f>
        <v>0.12241992882562278</v>
      </c>
      <c r="AF20" s="329" t="s">
        <v>95</v>
      </c>
      <c r="AG20" s="162" t="s">
        <v>96</v>
      </c>
      <c r="AH20" s="307" t="s">
        <v>97</v>
      </c>
      <c r="AI20" s="162" t="s">
        <v>30</v>
      </c>
      <c r="AJ20" s="330">
        <v>0.1148</v>
      </c>
      <c r="AK20" s="331">
        <v>2019</v>
      </c>
      <c r="AL20" s="331">
        <v>12.054</v>
      </c>
      <c r="AM20" s="331">
        <f>AL20+0.574</f>
        <v>12.628</v>
      </c>
      <c r="AN20" s="331">
        <f>AM20+0.574</f>
        <v>13.202</v>
      </c>
      <c r="AO20" s="331">
        <f>AN20+0.574</f>
        <v>13.776</v>
      </c>
      <c r="AP20" s="331">
        <f>AO20+0.574</f>
        <v>14.35</v>
      </c>
      <c r="AQ20" s="332">
        <v>4.0000000000000001E-3</v>
      </c>
      <c r="AR20" s="289" t="s">
        <v>211</v>
      </c>
      <c r="AS20" s="137"/>
    </row>
    <row r="21" spans="1:45" s="138" customFormat="1" ht="45" x14ac:dyDescent="0.2">
      <c r="A21" s="139" t="s">
        <v>94</v>
      </c>
      <c r="B21" s="140" t="s">
        <v>158</v>
      </c>
      <c r="C21" s="141" t="s">
        <v>335</v>
      </c>
      <c r="D21" s="121" t="s">
        <v>194</v>
      </c>
      <c r="E21" s="811"/>
      <c r="F21" s="814"/>
      <c r="G21" s="699"/>
      <c r="H21" s="699"/>
      <c r="I21" s="699"/>
      <c r="J21" s="699"/>
      <c r="K21" s="699"/>
      <c r="L21" s="699"/>
      <c r="M21" s="699"/>
      <c r="N21" s="699"/>
      <c r="O21" s="699"/>
      <c r="P21" s="699"/>
      <c r="Q21" s="699"/>
      <c r="R21" s="699"/>
      <c r="S21" s="699"/>
      <c r="T21" s="699"/>
      <c r="U21" s="699"/>
      <c r="V21" s="699"/>
      <c r="W21" s="864"/>
      <c r="X21" s="864"/>
      <c r="Y21" s="864"/>
      <c r="Z21" s="713"/>
      <c r="AA21" s="699"/>
      <c r="AB21" s="817"/>
      <c r="AC21" s="737"/>
      <c r="AD21" s="691"/>
      <c r="AE21" s="691"/>
      <c r="AF21" s="333" t="s">
        <v>98</v>
      </c>
      <c r="AG21" s="334" t="s">
        <v>99</v>
      </c>
      <c r="AH21" s="334" t="s">
        <v>100</v>
      </c>
      <c r="AI21" s="335" t="s">
        <v>101</v>
      </c>
      <c r="AJ21" s="303">
        <v>2219</v>
      </c>
      <c r="AK21" s="303">
        <v>2019</v>
      </c>
      <c r="AL21" s="303">
        <v>2219</v>
      </c>
      <c r="AM21" s="303">
        <v>2219</v>
      </c>
      <c r="AN21" s="303">
        <v>2219</v>
      </c>
      <c r="AO21" s="303">
        <v>2219</v>
      </c>
      <c r="AP21" s="303">
        <v>2219</v>
      </c>
      <c r="AQ21" s="336">
        <v>4.0000000000000001E-3</v>
      </c>
      <c r="AR21" s="290" t="s">
        <v>211</v>
      </c>
      <c r="AS21" s="142"/>
    </row>
    <row r="22" spans="1:45" s="138" customFormat="1" ht="45" x14ac:dyDescent="0.2">
      <c r="A22" s="139" t="s">
        <v>94</v>
      </c>
      <c r="B22" s="140" t="s">
        <v>158</v>
      </c>
      <c r="C22" s="141" t="s">
        <v>335</v>
      </c>
      <c r="D22" s="121" t="s">
        <v>194</v>
      </c>
      <c r="E22" s="811"/>
      <c r="F22" s="814"/>
      <c r="G22" s="699"/>
      <c r="H22" s="699"/>
      <c r="I22" s="699"/>
      <c r="J22" s="699"/>
      <c r="K22" s="699"/>
      <c r="L22" s="699"/>
      <c r="M22" s="699"/>
      <c r="N22" s="699"/>
      <c r="O22" s="699"/>
      <c r="P22" s="699"/>
      <c r="Q22" s="699"/>
      <c r="R22" s="699"/>
      <c r="S22" s="699"/>
      <c r="T22" s="699"/>
      <c r="U22" s="699"/>
      <c r="V22" s="699"/>
      <c r="W22" s="864"/>
      <c r="X22" s="864"/>
      <c r="Y22" s="864"/>
      <c r="Z22" s="713"/>
      <c r="AA22" s="699"/>
      <c r="AB22" s="817"/>
      <c r="AC22" s="737"/>
      <c r="AD22" s="691"/>
      <c r="AE22" s="691"/>
      <c r="AF22" s="333" t="s">
        <v>102</v>
      </c>
      <c r="AG22" s="334" t="s">
        <v>103</v>
      </c>
      <c r="AH22" s="334" t="s">
        <v>104</v>
      </c>
      <c r="AI22" s="335" t="s">
        <v>105</v>
      </c>
      <c r="AJ22" s="303">
        <v>100.767</v>
      </c>
      <c r="AK22" s="303">
        <v>2019</v>
      </c>
      <c r="AL22" s="303">
        <v>100.767</v>
      </c>
      <c r="AM22" s="303">
        <v>100.767</v>
      </c>
      <c r="AN22" s="303">
        <v>100.767</v>
      </c>
      <c r="AO22" s="303">
        <v>100.767</v>
      </c>
      <c r="AP22" s="303">
        <v>100.767</v>
      </c>
      <c r="AQ22" s="336">
        <v>4.0000000000000001E-3</v>
      </c>
      <c r="AR22" s="290" t="s">
        <v>211</v>
      </c>
      <c r="AS22" s="142"/>
    </row>
    <row r="23" spans="1:45" s="138" customFormat="1" ht="45" x14ac:dyDescent="0.2">
      <c r="A23" s="139" t="s">
        <v>94</v>
      </c>
      <c r="B23" s="140" t="s">
        <v>158</v>
      </c>
      <c r="C23" s="141" t="s">
        <v>335</v>
      </c>
      <c r="D23" s="121" t="s">
        <v>194</v>
      </c>
      <c r="E23" s="811"/>
      <c r="F23" s="814"/>
      <c r="G23" s="699"/>
      <c r="H23" s="699"/>
      <c r="I23" s="699"/>
      <c r="J23" s="699"/>
      <c r="K23" s="699"/>
      <c r="L23" s="699"/>
      <c r="M23" s="699"/>
      <c r="N23" s="699"/>
      <c r="O23" s="699"/>
      <c r="P23" s="699"/>
      <c r="Q23" s="699"/>
      <c r="R23" s="699"/>
      <c r="S23" s="699"/>
      <c r="T23" s="699"/>
      <c r="U23" s="699"/>
      <c r="V23" s="699"/>
      <c r="W23" s="864"/>
      <c r="X23" s="864"/>
      <c r="Y23" s="864"/>
      <c r="Z23" s="713"/>
      <c r="AA23" s="699"/>
      <c r="AB23" s="817"/>
      <c r="AC23" s="737"/>
      <c r="AD23" s="691"/>
      <c r="AE23" s="691"/>
      <c r="AF23" s="333" t="s">
        <v>106</v>
      </c>
      <c r="AG23" s="334" t="s">
        <v>107</v>
      </c>
      <c r="AH23" s="334" t="s">
        <v>108</v>
      </c>
      <c r="AI23" s="334" t="s">
        <v>109</v>
      </c>
      <c r="AJ23" s="303">
        <v>3.9780000000000002</v>
      </c>
      <c r="AK23" s="303">
        <v>2019</v>
      </c>
      <c r="AL23" s="303">
        <v>3778</v>
      </c>
      <c r="AM23" s="303">
        <v>3578</v>
      </c>
      <c r="AN23" s="303">
        <v>3378</v>
      </c>
      <c r="AO23" s="303">
        <v>3178</v>
      </c>
      <c r="AP23" s="303">
        <v>3178</v>
      </c>
      <c r="AQ23" s="336">
        <v>4.0000000000000001E-3</v>
      </c>
      <c r="AR23" s="290" t="s">
        <v>211</v>
      </c>
      <c r="AS23" s="142"/>
    </row>
    <row r="24" spans="1:45" s="138" customFormat="1" ht="51" x14ac:dyDescent="0.2">
      <c r="A24" s="139" t="s">
        <v>94</v>
      </c>
      <c r="B24" s="140" t="s">
        <v>158</v>
      </c>
      <c r="C24" s="141" t="s">
        <v>335</v>
      </c>
      <c r="D24" s="121" t="s">
        <v>194</v>
      </c>
      <c r="E24" s="811"/>
      <c r="F24" s="814"/>
      <c r="G24" s="699"/>
      <c r="H24" s="699"/>
      <c r="I24" s="699"/>
      <c r="J24" s="699"/>
      <c r="K24" s="699"/>
      <c r="L24" s="699"/>
      <c r="M24" s="699"/>
      <c r="N24" s="699"/>
      <c r="O24" s="699"/>
      <c r="P24" s="699"/>
      <c r="Q24" s="699"/>
      <c r="R24" s="699"/>
      <c r="S24" s="699"/>
      <c r="T24" s="699"/>
      <c r="U24" s="699"/>
      <c r="V24" s="699"/>
      <c r="W24" s="864"/>
      <c r="X24" s="864"/>
      <c r="Y24" s="864"/>
      <c r="Z24" s="713"/>
      <c r="AA24" s="699"/>
      <c r="AB24" s="817"/>
      <c r="AC24" s="737"/>
      <c r="AD24" s="691"/>
      <c r="AE24" s="691"/>
      <c r="AF24" s="333" t="s">
        <v>206</v>
      </c>
      <c r="AG24" s="334" t="s">
        <v>205</v>
      </c>
      <c r="AH24" s="334" t="s">
        <v>110</v>
      </c>
      <c r="AI24" s="334" t="s">
        <v>111</v>
      </c>
      <c r="AJ24" s="303">
        <v>123</v>
      </c>
      <c r="AK24" s="303">
        <v>2019</v>
      </c>
      <c r="AL24" s="303">
        <f>AJ24-2.46</f>
        <v>120.54</v>
      </c>
      <c r="AM24" s="303">
        <f>AL24-2.46</f>
        <v>118.08000000000001</v>
      </c>
      <c r="AN24" s="303">
        <f>AM24-2.46</f>
        <v>115.62000000000002</v>
      </c>
      <c r="AO24" s="303">
        <f>AN24-2.46</f>
        <v>113.16000000000003</v>
      </c>
      <c r="AP24" s="303">
        <f>AO24-2.46</f>
        <v>110.70000000000003</v>
      </c>
      <c r="AQ24" s="336">
        <v>4.0000000000000001E-3</v>
      </c>
      <c r="AR24" s="290" t="s">
        <v>212</v>
      </c>
      <c r="AS24" s="142"/>
    </row>
    <row r="25" spans="1:45" s="138" customFormat="1" ht="45" x14ac:dyDescent="0.2">
      <c r="A25" s="139" t="s">
        <v>94</v>
      </c>
      <c r="B25" s="140" t="s">
        <v>158</v>
      </c>
      <c r="C25" s="141" t="s">
        <v>336</v>
      </c>
      <c r="D25" s="121" t="s">
        <v>195</v>
      </c>
      <c r="E25" s="811"/>
      <c r="F25" s="814"/>
      <c r="G25" s="699"/>
      <c r="H25" s="699"/>
      <c r="I25" s="699"/>
      <c r="J25" s="699"/>
      <c r="K25" s="699"/>
      <c r="L25" s="699"/>
      <c r="M25" s="699"/>
      <c r="N25" s="699"/>
      <c r="O25" s="699"/>
      <c r="P25" s="699"/>
      <c r="Q25" s="699"/>
      <c r="R25" s="699"/>
      <c r="S25" s="699"/>
      <c r="T25" s="699"/>
      <c r="U25" s="699"/>
      <c r="V25" s="699"/>
      <c r="W25" s="864"/>
      <c r="X25" s="864"/>
      <c r="Y25" s="864"/>
      <c r="Z25" s="713"/>
      <c r="AA25" s="699"/>
      <c r="AB25" s="817"/>
      <c r="AC25" s="737"/>
      <c r="AD25" s="691"/>
      <c r="AE25" s="691"/>
      <c r="AF25" s="77" t="s">
        <v>474</v>
      </c>
      <c r="AG25" s="315" t="s">
        <v>113</v>
      </c>
      <c r="AH25" s="314" t="s">
        <v>114</v>
      </c>
      <c r="AI25" s="314" t="s">
        <v>30</v>
      </c>
      <c r="AJ25" s="308">
        <v>0.2</v>
      </c>
      <c r="AK25" s="303">
        <v>2019</v>
      </c>
      <c r="AL25" s="295">
        <v>0.2</v>
      </c>
      <c r="AM25" s="295">
        <v>0.2</v>
      </c>
      <c r="AN25" s="295">
        <v>0.2</v>
      </c>
      <c r="AO25" s="295">
        <v>0.2</v>
      </c>
      <c r="AP25" s="295">
        <v>0.2</v>
      </c>
      <c r="AQ25" s="308">
        <v>0.01</v>
      </c>
      <c r="AR25" s="290" t="s">
        <v>213</v>
      </c>
      <c r="AS25" s="142"/>
    </row>
    <row r="26" spans="1:45" s="138" customFormat="1" ht="60" x14ac:dyDescent="0.2">
      <c r="A26" s="139" t="s">
        <v>115</v>
      </c>
      <c r="B26" s="140" t="s">
        <v>158</v>
      </c>
      <c r="C26" s="141" t="s">
        <v>336</v>
      </c>
      <c r="D26" s="121" t="s">
        <v>195</v>
      </c>
      <c r="E26" s="811"/>
      <c r="F26" s="814"/>
      <c r="G26" s="699"/>
      <c r="H26" s="699"/>
      <c r="I26" s="699"/>
      <c r="J26" s="699"/>
      <c r="K26" s="699"/>
      <c r="L26" s="699"/>
      <c r="M26" s="699"/>
      <c r="N26" s="699"/>
      <c r="O26" s="699"/>
      <c r="P26" s="699"/>
      <c r="Q26" s="699"/>
      <c r="R26" s="699"/>
      <c r="S26" s="699"/>
      <c r="T26" s="699"/>
      <c r="U26" s="699"/>
      <c r="V26" s="699"/>
      <c r="W26" s="864"/>
      <c r="X26" s="864"/>
      <c r="Y26" s="864"/>
      <c r="Z26" s="713"/>
      <c r="AA26" s="699"/>
      <c r="AB26" s="817"/>
      <c r="AC26" s="737"/>
      <c r="AD26" s="691"/>
      <c r="AE26" s="691"/>
      <c r="AF26" s="77" t="s">
        <v>492</v>
      </c>
      <c r="AG26" s="314" t="s">
        <v>116</v>
      </c>
      <c r="AH26" s="314" t="s">
        <v>117</v>
      </c>
      <c r="AI26" s="314" t="s">
        <v>30</v>
      </c>
      <c r="AJ26" s="337">
        <v>0.75</v>
      </c>
      <c r="AK26" s="303">
        <v>2019</v>
      </c>
      <c r="AL26" s="295">
        <v>0.75</v>
      </c>
      <c r="AM26" s="295">
        <v>0.75</v>
      </c>
      <c r="AN26" s="295">
        <v>0.75</v>
      </c>
      <c r="AO26" s="295">
        <v>0.75</v>
      </c>
      <c r="AP26" s="295">
        <v>0.75</v>
      </c>
      <c r="AQ26" s="295">
        <v>0.02</v>
      </c>
      <c r="AR26" s="290" t="s">
        <v>214</v>
      </c>
      <c r="AS26" s="123"/>
    </row>
    <row r="27" spans="1:45" s="138" customFormat="1" ht="60" x14ac:dyDescent="0.2">
      <c r="A27" s="139" t="s">
        <v>115</v>
      </c>
      <c r="B27" s="140" t="s">
        <v>158</v>
      </c>
      <c r="C27" s="141" t="s">
        <v>337</v>
      </c>
      <c r="D27" s="121" t="s">
        <v>196</v>
      </c>
      <c r="E27" s="811"/>
      <c r="F27" s="814"/>
      <c r="G27" s="699"/>
      <c r="H27" s="699"/>
      <c r="I27" s="699"/>
      <c r="J27" s="699"/>
      <c r="K27" s="699"/>
      <c r="L27" s="699"/>
      <c r="M27" s="699"/>
      <c r="N27" s="699"/>
      <c r="O27" s="699"/>
      <c r="P27" s="699"/>
      <c r="Q27" s="699"/>
      <c r="R27" s="699"/>
      <c r="S27" s="699"/>
      <c r="T27" s="699"/>
      <c r="U27" s="699"/>
      <c r="V27" s="699"/>
      <c r="W27" s="864"/>
      <c r="X27" s="864"/>
      <c r="Y27" s="864"/>
      <c r="Z27" s="713"/>
      <c r="AA27" s="699"/>
      <c r="AB27" s="817"/>
      <c r="AC27" s="737"/>
      <c r="AD27" s="691"/>
      <c r="AE27" s="691"/>
      <c r="AF27" s="79" t="s">
        <v>118</v>
      </c>
      <c r="AG27" s="314" t="s">
        <v>119</v>
      </c>
      <c r="AH27" s="314" t="s">
        <v>120</v>
      </c>
      <c r="AI27" s="314" t="s">
        <v>30</v>
      </c>
      <c r="AJ27" s="338">
        <v>0.83299999999999996</v>
      </c>
      <c r="AK27" s="303">
        <v>2019</v>
      </c>
      <c r="AL27" s="295">
        <v>0.9</v>
      </c>
      <c r="AM27" s="295">
        <v>0.9</v>
      </c>
      <c r="AN27" s="295">
        <v>0.9</v>
      </c>
      <c r="AO27" s="295">
        <v>0.9</v>
      </c>
      <c r="AP27" s="295">
        <v>0.9</v>
      </c>
      <c r="AQ27" s="295">
        <v>0.06</v>
      </c>
      <c r="AR27" s="290" t="s">
        <v>215</v>
      </c>
      <c r="AS27" s="123"/>
    </row>
    <row r="28" spans="1:45" s="138" customFormat="1" ht="68" x14ac:dyDescent="0.2">
      <c r="A28" s="139" t="s">
        <v>115</v>
      </c>
      <c r="B28" s="140" t="s">
        <v>158</v>
      </c>
      <c r="C28" s="141" t="s">
        <v>338</v>
      </c>
      <c r="D28" s="121" t="s">
        <v>197</v>
      </c>
      <c r="E28" s="811"/>
      <c r="F28" s="814"/>
      <c r="G28" s="699"/>
      <c r="H28" s="699"/>
      <c r="I28" s="699"/>
      <c r="J28" s="699"/>
      <c r="K28" s="699"/>
      <c r="L28" s="699"/>
      <c r="M28" s="699"/>
      <c r="N28" s="699"/>
      <c r="O28" s="699"/>
      <c r="P28" s="699"/>
      <c r="Q28" s="699"/>
      <c r="R28" s="699"/>
      <c r="S28" s="699"/>
      <c r="T28" s="699"/>
      <c r="U28" s="699"/>
      <c r="V28" s="699"/>
      <c r="W28" s="864"/>
      <c r="X28" s="864"/>
      <c r="Y28" s="864"/>
      <c r="Z28" s="713"/>
      <c r="AA28" s="699"/>
      <c r="AB28" s="817"/>
      <c r="AC28" s="737"/>
      <c r="AD28" s="691"/>
      <c r="AE28" s="691"/>
      <c r="AF28" s="78" t="s">
        <v>142</v>
      </c>
      <c r="AG28" s="294" t="s">
        <v>121</v>
      </c>
      <c r="AH28" s="294" t="s">
        <v>122</v>
      </c>
      <c r="AI28" s="303" t="s">
        <v>30</v>
      </c>
      <c r="AJ28" s="295">
        <v>0.91</v>
      </c>
      <c r="AK28" s="303">
        <v>2019</v>
      </c>
      <c r="AL28" s="295">
        <v>0.9</v>
      </c>
      <c r="AM28" s="295">
        <v>0.9</v>
      </c>
      <c r="AN28" s="295">
        <v>0.9</v>
      </c>
      <c r="AO28" s="295">
        <v>0.9</v>
      </c>
      <c r="AP28" s="295">
        <v>0.9</v>
      </c>
      <c r="AQ28" s="295">
        <v>0.03</v>
      </c>
      <c r="AR28" s="339" t="s">
        <v>123</v>
      </c>
      <c r="AS28" s="143"/>
    </row>
    <row r="29" spans="1:45" s="138" customFormat="1" ht="61" thickBot="1" x14ac:dyDescent="0.25">
      <c r="A29" s="144" t="s">
        <v>115</v>
      </c>
      <c r="B29" s="145" t="s">
        <v>158</v>
      </c>
      <c r="C29" s="146" t="s">
        <v>338</v>
      </c>
      <c r="D29" s="147" t="s">
        <v>197</v>
      </c>
      <c r="E29" s="812"/>
      <c r="F29" s="815"/>
      <c r="G29" s="716"/>
      <c r="H29" s="716"/>
      <c r="I29" s="716"/>
      <c r="J29" s="716"/>
      <c r="K29" s="716"/>
      <c r="L29" s="716"/>
      <c r="M29" s="716"/>
      <c r="N29" s="716"/>
      <c r="O29" s="716"/>
      <c r="P29" s="716"/>
      <c r="Q29" s="716"/>
      <c r="R29" s="716"/>
      <c r="S29" s="716"/>
      <c r="T29" s="716"/>
      <c r="U29" s="716"/>
      <c r="V29" s="716"/>
      <c r="W29" s="865"/>
      <c r="X29" s="865"/>
      <c r="Y29" s="865"/>
      <c r="Z29" s="718"/>
      <c r="AA29" s="716"/>
      <c r="AB29" s="818"/>
      <c r="AC29" s="738"/>
      <c r="AD29" s="692"/>
      <c r="AE29" s="692"/>
      <c r="AF29" s="340" t="s">
        <v>124</v>
      </c>
      <c r="AG29" s="76" t="s">
        <v>125</v>
      </c>
      <c r="AH29" s="76" t="s">
        <v>126</v>
      </c>
      <c r="AI29" s="76" t="s">
        <v>30</v>
      </c>
      <c r="AJ29" s="296">
        <v>1</v>
      </c>
      <c r="AK29" s="304">
        <v>2019</v>
      </c>
      <c r="AL29" s="296">
        <v>1</v>
      </c>
      <c r="AM29" s="296">
        <v>1</v>
      </c>
      <c r="AN29" s="296">
        <v>1</v>
      </c>
      <c r="AO29" s="296">
        <v>1</v>
      </c>
      <c r="AP29" s="296">
        <v>1</v>
      </c>
      <c r="AQ29" s="296">
        <v>0.02</v>
      </c>
      <c r="AR29" s="341" t="s">
        <v>123</v>
      </c>
      <c r="AS29" s="148"/>
    </row>
    <row r="30" spans="1:45" s="149" customFormat="1" ht="70" customHeight="1" x14ac:dyDescent="0.2">
      <c r="A30" s="699" t="s">
        <v>50</v>
      </c>
      <c r="B30" s="699" t="s">
        <v>159</v>
      </c>
      <c r="C30" s="699" t="s">
        <v>339</v>
      </c>
      <c r="D30" s="699" t="s">
        <v>198</v>
      </c>
      <c r="E30" s="728" t="s">
        <v>465</v>
      </c>
      <c r="F30" s="729" t="s">
        <v>463</v>
      </c>
      <c r="G30" s="699" t="s">
        <v>464</v>
      </c>
      <c r="H30" s="699" t="s">
        <v>30</v>
      </c>
      <c r="I30" s="699" t="s">
        <v>471</v>
      </c>
      <c r="J30" s="697">
        <v>2020</v>
      </c>
      <c r="K30" s="177"/>
      <c r="L30" s="227"/>
      <c r="M30" s="227"/>
      <c r="N30" s="288"/>
      <c r="O30" s="288"/>
      <c r="P30" s="719">
        <v>0.1295</v>
      </c>
      <c r="Q30" s="720">
        <v>179</v>
      </c>
      <c r="R30" s="720">
        <v>259</v>
      </c>
      <c r="S30" s="722">
        <f>Q30/R30</f>
        <v>0.69111969111969107</v>
      </c>
      <c r="T30" s="720">
        <v>394</v>
      </c>
      <c r="U30" s="720">
        <v>763</v>
      </c>
      <c r="V30" s="722">
        <f>T30/U30</f>
        <v>0.51638269986893837</v>
      </c>
      <c r="W30" s="730">
        <f>Q30+T30</f>
        <v>573</v>
      </c>
      <c r="X30" s="730">
        <f>R30+U30</f>
        <v>1022</v>
      </c>
      <c r="Y30" s="732">
        <f>W30/X30</f>
        <v>0.5606653620352251</v>
      </c>
      <c r="Z30" s="722">
        <v>0</v>
      </c>
      <c r="AA30" s="724">
        <f>P30-1%</f>
        <v>0.11950000000000001</v>
      </c>
      <c r="AB30" s="724">
        <f>AA30-1%</f>
        <v>0.10950000000000001</v>
      </c>
      <c r="AC30" s="725">
        <f>AB30-1%</f>
        <v>9.9500000000000019E-2</v>
      </c>
      <c r="AD30" s="726">
        <v>0.01</v>
      </c>
      <c r="AE30" s="693">
        <f>Z30*AD30</f>
        <v>0</v>
      </c>
      <c r="AF30" s="404" t="s">
        <v>459</v>
      </c>
      <c r="AG30" s="326" t="s">
        <v>482</v>
      </c>
      <c r="AH30" s="300" t="s">
        <v>447</v>
      </c>
      <c r="AI30" s="300" t="s">
        <v>30</v>
      </c>
      <c r="AJ30" s="282" t="s">
        <v>470</v>
      </c>
      <c r="AK30" s="282">
        <v>2020</v>
      </c>
      <c r="AL30" s="285" t="s">
        <v>401</v>
      </c>
      <c r="AM30" s="285">
        <f>0.71%+2%</f>
        <v>2.7099999999999999E-2</v>
      </c>
      <c r="AN30" s="284">
        <f>AM30+2%</f>
        <v>4.7100000000000003E-2</v>
      </c>
      <c r="AO30" s="286">
        <f>AN30+2%</f>
        <v>6.7100000000000007E-2</v>
      </c>
      <c r="AP30" s="286">
        <f>AO30+2%</f>
        <v>8.7100000000000011E-2</v>
      </c>
      <c r="AQ30" s="316">
        <v>5.0000000000000001E-3</v>
      </c>
      <c r="AR30" s="109" t="s">
        <v>216</v>
      </c>
      <c r="AS30" s="116"/>
    </row>
    <row r="31" spans="1:45" s="149" customFormat="1" ht="70" customHeight="1" thickBot="1" x14ac:dyDescent="0.25">
      <c r="A31" s="699"/>
      <c r="B31" s="699"/>
      <c r="C31" s="699"/>
      <c r="D31" s="699"/>
      <c r="E31" s="728"/>
      <c r="F31" s="729"/>
      <c r="G31" s="699"/>
      <c r="H31" s="699"/>
      <c r="I31" s="699"/>
      <c r="J31" s="697"/>
      <c r="K31" s="177"/>
      <c r="L31" s="227"/>
      <c r="M31" s="227"/>
      <c r="N31" s="288"/>
      <c r="O31" s="288"/>
      <c r="P31" s="719"/>
      <c r="Q31" s="721"/>
      <c r="R31" s="721"/>
      <c r="S31" s="723"/>
      <c r="T31" s="721"/>
      <c r="U31" s="721"/>
      <c r="V31" s="723"/>
      <c r="W31" s="731"/>
      <c r="X31" s="731"/>
      <c r="Y31" s="733"/>
      <c r="Z31" s="723"/>
      <c r="AA31" s="724"/>
      <c r="AB31" s="724"/>
      <c r="AC31" s="725"/>
      <c r="AD31" s="727"/>
      <c r="AE31" s="694"/>
      <c r="AF31" s="405" t="s">
        <v>483</v>
      </c>
      <c r="AG31" s="301" t="s">
        <v>484</v>
      </c>
      <c r="AH31" s="301" t="s">
        <v>497</v>
      </c>
      <c r="AI31" s="301" t="s">
        <v>30</v>
      </c>
      <c r="AJ31" s="321" t="s">
        <v>498</v>
      </c>
      <c r="AK31" s="301">
        <v>2020</v>
      </c>
      <c r="AL31" s="324" t="s">
        <v>401</v>
      </c>
      <c r="AM31" s="324">
        <v>0.1</v>
      </c>
      <c r="AN31" s="324">
        <f>AM31+10%</f>
        <v>0.2</v>
      </c>
      <c r="AO31" s="323">
        <f>AN31+10%</f>
        <v>0.30000000000000004</v>
      </c>
      <c r="AP31" s="323">
        <f>AO31+10%</f>
        <v>0.4</v>
      </c>
      <c r="AQ31" s="319">
        <v>5.0000000000000001E-3</v>
      </c>
      <c r="AR31" s="289" t="s">
        <v>216</v>
      </c>
      <c r="AS31" s="325"/>
    </row>
    <row r="32" spans="1:45" s="149" customFormat="1" ht="51" x14ac:dyDescent="0.2">
      <c r="A32" s="292" t="s">
        <v>51</v>
      </c>
      <c r="B32" s="289" t="s">
        <v>159</v>
      </c>
      <c r="C32" s="289" t="s">
        <v>339</v>
      </c>
      <c r="D32" s="260" t="s">
        <v>198</v>
      </c>
      <c r="E32" s="831" t="s">
        <v>187</v>
      </c>
      <c r="F32" s="832" t="s">
        <v>160</v>
      </c>
      <c r="G32" s="734" t="s">
        <v>161</v>
      </c>
      <c r="H32" s="734" t="s">
        <v>37</v>
      </c>
      <c r="I32" s="734">
        <v>22</v>
      </c>
      <c r="J32" s="734">
        <v>2019</v>
      </c>
      <c r="K32" s="734">
        <v>21</v>
      </c>
      <c r="L32" s="734"/>
      <c r="M32" s="734"/>
      <c r="N32" s="734">
        <v>20</v>
      </c>
      <c r="O32" s="735">
        <v>1</v>
      </c>
      <c r="P32" s="734">
        <v>21</v>
      </c>
      <c r="Q32" s="734"/>
      <c r="R32" s="734"/>
      <c r="S32" s="734">
        <v>1</v>
      </c>
      <c r="T32" s="734"/>
      <c r="U32" s="734"/>
      <c r="V32" s="734">
        <v>3</v>
      </c>
      <c r="W32" s="848"/>
      <c r="X32" s="848"/>
      <c r="Y32" s="848">
        <v>4</v>
      </c>
      <c r="Z32" s="735">
        <v>1</v>
      </c>
      <c r="AA32" s="734">
        <v>20</v>
      </c>
      <c r="AB32" s="833">
        <v>20</v>
      </c>
      <c r="AC32" s="739">
        <v>20</v>
      </c>
      <c r="AD32" s="695">
        <v>0.24</v>
      </c>
      <c r="AE32" s="695">
        <f>Z32*AD32</f>
        <v>0.24</v>
      </c>
      <c r="AF32" s="294" t="s">
        <v>173</v>
      </c>
      <c r="AG32" s="294" t="s">
        <v>52</v>
      </c>
      <c r="AH32" s="294" t="s">
        <v>53</v>
      </c>
      <c r="AI32" s="294" t="s">
        <v>30</v>
      </c>
      <c r="AJ32" s="97" t="s">
        <v>145</v>
      </c>
      <c r="AK32" s="100">
        <v>2019</v>
      </c>
      <c r="AL32" s="97" t="s">
        <v>176</v>
      </c>
      <c r="AM32" s="97" t="s">
        <v>176</v>
      </c>
      <c r="AN32" s="97" t="s">
        <v>176</v>
      </c>
      <c r="AO32" s="97" t="s">
        <v>176</v>
      </c>
      <c r="AP32" s="187" t="s">
        <v>176</v>
      </c>
      <c r="AQ32" s="191">
        <v>0.02</v>
      </c>
      <c r="AR32" s="150" t="s">
        <v>217</v>
      </c>
      <c r="AS32" s="151"/>
    </row>
    <row r="33" spans="1:45" s="149" customFormat="1" ht="51" x14ac:dyDescent="0.2">
      <c r="A33" s="118" t="s">
        <v>51</v>
      </c>
      <c r="B33" s="120" t="s">
        <v>159</v>
      </c>
      <c r="C33" s="120" t="s">
        <v>340</v>
      </c>
      <c r="D33" s="125" t="s">
        <v>198</v>
      </c>
      <c r="E33" s="829"/>
      <c r="F33" s="729"/>
      <c r="G33" s="697"/>
      <c r="H33" s="697"/>
      <c r="I33" s="697"/>
      <c r="J33" s="697"/>
      <c r="K33" s="697"/>
      <c r="L33" s="697"/>
      <c r="M33" s="697"/>
      <c r="N33" s="697"/>
      <c r="O33" s="697"/>
      <c r="P33" s="697"/>
      <c r="Q33" s="697"/>
      <c r="R33" s="697"/>
      <c r="S33" s="697"/>
      <c r="T33" s="697"/>
      <c r="U33" s="697"/>
      <c r="V33" s="697"/>
      <c r="W33" s="849"/>
      <c r="X33" s="849"/>
      <c r="Y33" s="849"/>
      <c r="Z33" s="697"/>
      <c r="AA33" s="697"/>
      <c r="AB33" s="830"/>
      <c r="AC33" s="740"/>
      <c r="AD33" s="696"/>
      <c r="AE33" s="696"/>
      <c r="AF33" s="294" t="s">
        <v>467</v>
      </c>
      <c r="AG33" s="301" t="s">
        <v>54</v>
      </c>
      <c r="AH33" s="301" t="s">
        <v>450</v>
      </c>
      <c r="AI33" s="294" t="s">
        <v>30</v>
      </c>
      <c r="AJ33" s="271" t="s">
        <v>466</v>
      </c>
      <c r="AK33" s="188">
        <v>2020</v>
      </c>
      <c r="AL33" s="189" t="s">
        <v>401</v>
      </c>
      <c r="AM33" s="267">
        <v>0.157</v>
      </c>
      <c r="AN33" s="267">
        <v>0.20699999999999999</v>
      </c>
      <c r="AO33" s="267">
        <v>0.25700000000000001</v>
      </c>
      <c r="AP33" s="267">
        <v>0.307</v>
      </c>
      <c r="AQ33" s="191">
        <v>0.02</v>
      </c>
      <c r="AR33" s="150" t="s">
        <v>217</v>
      </c>
      <c r="AS33" s="151"/>
    </row>
    <row r="34" spans="1:45" s="149" customFormat="1" ht="68" x14ac:dyDescent="0.2">
      <c r="A34" s="118" t="s">
        <v>51</v>
      </c>
      <c r="B34" s="120" t="s">
        <v>159</v>
      </c>
      <c r="C34" s="120" t="s">
        <v>340</v>
      </c>
      <c r="D34" s="125" t="s">
        <v>198</v>
      </c>
      <c r="E34" s="829"/>
      <c r="F34" s="729"/>
      <c r="G34" s="697"/>
      <c r="H34" s="697"/>
      <c r="I34" s="697"/>
      <c r="J34" s="697"/>
      <c r="K34" s="697"/>
      <c r="L34" s="697"/>
      <c r="M34" s="697"/>
      <c r="N34" s="697"/>
      <c r="O34" s="697"/>
      <c r="P34" s="697"/>
      <c r="Q34" s="697"/>
      <c r="R34" s="697"/>
      <c r="S34" s="697"/>
      <c r="T34" s="697"/>
      <c r="U34" s="697"/>
      <c r="V34" s="697"/>
      <c r="W34" s="849"/>
      <c r="X34" s="849"/>
      <c r="Y34" s="849"/>
      <c r="Z34" s="697"/>
      <c r="AA34" s="697"/>
      <c r="AB34" s="830"/>
      <c r="AC34" s="740"/>
      <c r="AD34" s="696"/>
      <c r="AE34" s="696"/>
      <c r="AF34" s="294" t="s">
        <v>431</v>
      </c>
      <c r="AG34" s="294" t="s">
        <v>55</v>
      </c>
      <c r="AH34" s="294" t="s">
        <v>56</v>
      </c>
      <c r="AI34" s="294" t="s">
        <v>30</v>
      </c>
      <c r="AJ34" s="98">
        <v>0</v>
      </c>
      <c r="AK34" s="100">
        <v>2019</v>
      </c>
      <c r="AL34" s="98">
        <v>7.0000000000000007E-2</v>
      </c>
      <c r="AM34" s="98">
        <v>7.0000000000000007E-2</v>
      </c>
      <c r="AN34" s="98">
        <v>7.0000000000000007E-2</v>
      </c>
      <c r="AO34" s="98">
        <v>7.0000000000000007E-2</v>
      </c>
      <c r="AP34" s="189">
        <v>7.0000000000000007E-2</v>
      </c>
      <c r="AQ34" s="191">
        <v>0.08</v>
      </c>
      <c r="AR34" s="150" t="s">
        <v>218</v>
      </c>
      <c r="AS34" s="151"/>
    </row>
    <row r="35" spans="1:45" s="149" customFormat="1" ht="51" x14ac:dyDescent="0.2">
      <c r="A35" s="118" t="s">
        <v>51</v>
      </c>
      <c r="B35" s="120" t="s">
        <v>159</v>
      </c>
      <c r="C35" s="120" t="s">
        <v>339</v>
      </c>
      <c r="D35" s="125" t="s">
        <v>198</v>
      </c>
      <c r="E35" s="829"/>
      <c r="F35" s="729"/>
      <c r="G35" s="697"/>
      <c r="H35" s="697"/>
      <c r="I35" s="697"/>
      <c r="J35" s="697"/>
      <c r="K35" s="697"/>
      <c r="L35" s="697"/>
      <c r="M35" s="697"/>
      <c r="N35" s="697"/>
      <c r="O35" s="697"/>
      <c r="P35" s="697"/>
      <c r="Q35" s="697"/>
      <c r="R35" s="697"/>
      <c r="S35" s="697"/>
      <c r="T35" s="697"/>
      <c r="U35" s="697"/>
      <c r="V35" s="697"/>
      <c r="W35" s="849"/>
      <c r="X35" s="849"/>
      <c r="Y35" s="849"/>
      <c r="Z35" s="697"/>
      <c r="AA35" s="697"/>
      <c r="AB35" s="830"/>
      <c r="AC35" s="740"/>
      <c r="AD35" s="696"/>
      <c r="AE35" s="696"/>
      <c r="AF35" s="294" t="s">
        <v>432</v>
      </c>
      <c r="AG35" s="294" t="s">
        <v>57</v>
      </c>
      <c r="AH35" s="294" t="s">
        <v>58</v>
      </c>
      <c r="AI35" s="294" t="s">
        <v>30</v>
      </c>
      <c r="AJ35" s="101" t="s">
        <v>144</v>
      </c>
      <c r="AK35" s="100">
        <v>2019</v>
      </c>
      <c r="AL35" s="97" t="s">
        <v>177</v>
      </c>
      <c r="AM35" s="97" t="s">
        <v>177</v>
      </c>
      <c r="AN35" s="97" t="s">
        <v>177</v>
      </c>
      <c r="AO35" s="97" t="s">
        <v>177</v>
      </c>
      <c r="AP35" s="187" t="s">
        <v>177</v>
      </c>
      <c r="AQ35" s="191">
        <v>0.02</v>
      </c>
      <c r="AR35" s="150" t="s">
        <v>217</v>
      </c>
      <c r="AS35" s="151"/>
    </row>
    <row r="36" spans="1:45" s="149" customFormat="1" ht="51" x14ac:dyDescent="0.2">
      <c r="A36" s="118" t="s">
        <v>51</v>
      </c>
      <c r="B36" s="120" t="s">
        <v>159</v>
      </c>
      <c r="C36" s="120" t="s">
        <v>340</v>
      </c>
      <c r="D36" s="125" t="s">
        <v>198</v>
      </c>
      <c r="E36" s="829"/>
      <c r="F36" s="729"/>
      <c r="G36" s="697"/>
      <c r="H36" s="697"/>
      <c r="I36" s="697"/>
      <c r="J36" s="697"/>
      <c r="K36" s="697"/>
      <c r="L36" s="697"/>
      <c r="M36" s="697"/>
      <c r="N36" s="697"/>
      <c r="O36" s="697"/>
      <c r="P36" s="697"/>
      <c r="Q36" s="697"/>
      <c r="R36" s="697"/>
      <c r="S36" s="697"/>
      <c r="T36" s="697"/>
      <c r="U36" s="697"/>
      <c r="V36" s="697"/>
      <c r="W36" s="849"/>
      <c r="X36" s="849"/>
      <c r="Y36" s="849"/>
      <c r="Z36" s="697"/>
      <c r="AA36" s="697"/>
      <c r="AB36" s="830"/>
      <c r="AC36" s="740"/>
      <c r="AD36" s="696"/>
      <c r="AE36" s="696"/>
      <c r="AF36" s="294" t="s">
        <v>469</v>
      </c>
      <c r="AG36" s="294" t="s">
        <v>59</v>
      </c>
      <c r="AH36" s="294" t="s">
        <v>451</v>
      </c>
      <c r="AI36" s="294" t="s">
        <v>30</v>
      </c>
      <c r="AJ36" s="272" t="s">
        <v>468</v>
      </c>
      <c r="AK36" s="100">
        <v>2020</v>
      </c>
      <c r="AL36" s="101" t="s">
        <v>401</v>
      </c>
      <c r="AM36" s="278">
        <v>0.7258</v>
      </c>
      <c r="AN36" s="278">
        <f>AM36+2%</f>
        <v>0.74580000000000002</v>
      </c>
      <c r="AO36" s="278">
        <f>AN36+2%</f>
        <v>0.76580000000000004</v>
      </c>
      <c r="AP36" s="278">
        <f>AO36+2%</f>
        <v>0.78580000000000005</v>
      </c>
      <c r="AQ36" s="191">
        <v>0.02</v>
      </c>
      <c r="AR36" s="150" t="s">
        <v>217</v>
      </c>
      <c r="AS36" s="151"/>
    </row>
    <row r="37" spans="1:45" s="149" customFormat="1" ht="78" customHeight="1" x14ac:dyDescent="0.2">
      <c r="A37" s="118" t="s">
        <v>51</v>
      </c>
      <c r="B37" s="120" t="s">
        <v>159</v>
      </c>
      <c r="C37" s="120" t="s">
        <v>340</v>
      </c>
      <c r="D37" s="125" t="s">
        <v>198</v>
      </c>
      <c r="E37" s="829"/>
      <c r="F37" s="729"/>
      <c r="G37" s="697"/>
      <c r="H37" s="697"/>
      <c r="I37" s="697"/>
      <c r="J37" s="697"/>
      <c r="K37" s="697"/>
      <c r="L37" s="697"/>
      <c r="M37" s="697"/>
      <c r="N37" s="697"/>
      <c r="O37" s="697"/>
      <c r="P37" s="697"/>
      <c r="Q37" s="697"/>
      <c r="R37" s="697"/>
      <c r="S37" s="697"/>
      <c r="T37" s="697"/>
      <c r="U37" s="697"/>
      <c r="V37" s="697"/>
      <c r="W37" s="849"/>
      <c r="X37" s="849"/>
      <c r="Y37" s="849"/>
      <c r="Z37" s="697"/>
      <c r="AA37" s="697"/>
      <c r="AB37" s="830"/>
      <c r="AC37" s="740"/>
      <c r="AD37" s="696"/>
      <c r="AE37" s="696"/>
      <c r="AF37" s="294" t="s">
        <v>433</v>
      </c>
      <c r="AG37" s="294" t="s">
        <v>60</v>
      </c>
      <c r="AH37" s="294" t="s">
        <v>61</v>
      </c>
      <c r="AI37" s="294" t="s">
        <v>30</v>
      </c>
      <c r="AJ37" s="97" t="s">
        <v>361</v>
      </c>
      <c r="AK37" s="100">
        <v>2019</v>
      </c>
      <c r="AL37" s="97">
        <v>0.3</v>
      </c>
      <c r="AM37" s="187">
        <v>0.3</v>
      </c>
      <c r="AN37" s="187">
        <v>0.3</v>
      </c>
      <c r="AO37" s="187">
        <v>0.3</v>
      </c>
      <c r="AP37" s="187">
        <v>0.3</v>
      </c>
      <c r="AQ37" s="191">
        <v>0.08</v>
      </c>
      <c r="AR37" s="150" t="s">
        <v>217</v>
      </c>
      <c r="AS37" s="151"/>
    </row>
    <row r="38" spans="1:45" s="149" customFormat="1" ht="51" x14ac:dyDescent="0.2">
      <c r="A38" s="118" t="s">
        <v>51</v>
      </c>
      <c r="B38" s="120" t="s">
        <v>159</v>
      </c>
      <c r="C38" s="120" t="s">
        <v>340</v>
      </c>
      <c r="D38" s="125" t="s">
        <v>198</v>
      </c>
      <c r="E38" s="829" t="s">
        <v>188</v>
      </c>
      <c r="F38" s="729" t="s">
        <v>162</v>
      </c>
      <c r="G38" s="697" t="s">
        <v>161</v>
      </c>
      <c r="H38" s="697" t="s">
        <v>37</v>
      </c>
      <c r="I38" s="697">
        <v>7</v>
      </c>
      <c r="J38" s="697">
        <v>2019</v>
      </c>
      <c r="K38" s="697">
        <v>7</v>
      </c>
      <c r="L38" s="697"/>
      <c r="M38" s="697"/>
      <c r="N38" s="697">
        <v>6</v>
      </c>
      <c r="O38" s="698">
        <v>1</v>
      </c>
      <c r="P38" s="697">
        <v>6</v>
      </c>
      <c r="Q38" s="697"/>
      <c r="R38" s="697"/>
      <c r="S38" s="697">
        <v>16</v>
      </c>
      <c r="T38" s="697"/>
      <c r="U38" s="697"/>
      <c r="V38" s="697">
        <v>2</v>
      </c>
      <c r="W38" s="849"/>
      <c r="X38" s="849"/>
      <c r="Y38" s="849">
        <v>18</v>
      </c>
      <c r="Z38" s="698">
        <v>0</v>
      </c>
      <c r="AA38" s="697">
        <v>5</v>
      </c>
      <c r="AB38" s="830">
        <v>5</v>
      </c>
      <c r="AC38" s="740">
        <v>5</v>
      </c>
      <c r="AD38" s="696">
        <v>0.13</v>
      </c>
      <c r="AE38" s="696">
        <f>Z38*AD38</f>
        <v>0</v>
      </c>
      <c r="AF38" s="294" t="s">
        <v>435</v>
      </c>
      <c r="AG38" s="294" t="s">
        <v>62</v>
      </c>
      <c r="AH38" s="294" t="s">
        <v>63</v>
      </c>
      <c r="AI38" s="294" t="s">
        <v>30</v>
      </c>
      <c r="AJ38" s="97" t="s">
        <v>359</v>
      </c>
      <c r="AK38" s="100">
        <v>2019</v>
      </c>
      <c r="AL38" s="187">
        <v>0.05</v>
      </c>
      <c r="AM38" s="187">
        <v>0.05</v>
      </c>
      <c r="AN38" s="187">
        <v>0.05</v>
      </c>
      <c r="AO38" s="187">
        <v>0.05</v>
      </c>
      <c r="AP38" s="187">
        <v>0.05</v>
      </c>
      <c r="AQ38" s="276">
        <v>1.4999999999999999E-2</v>
      </c>
      <c r="AR38" s="150" t="s">
        <v>217</v>
      </c>
      <c r="AS38" s="151"/>
    </row>
    <row r="39" spans="1:45" s="149" customFormat="1" ht="51" x14ac:dyDescent="0.2">
      <c r="A39" s="259"/>
      <c r="B39" s="258"/>
      <c r="C39" s="258"/>
      <c r="D39" s="261"/>
      <c r="E39" s="829"/>
      <c r="F39" s="729"/>
      <c r="G39" s="697"/>
      <c r="H39" s="697"/>
      <c r="I39" s="697"/>
      <c r="J39" s="697"/>
      <c r="K39" s="697"/>
      <c r="L39" s="697"/>
      <c r="M39" s="697"/>
      <c r="N39" s="697"/>
      <c r="O39" s="698"/>
      <c r="P39" s="697"/>
      <c r="Q39" s="697"/>
      <c r="R39" s="697"/>
      <c r="S39" s="697"/>
      <c r="T39" s="697"/>
      <c r="U39" s="697"/>
      <c r="V39" s="697"/>
      <c r="W39" s="849"/>
      <c r="X39" s="849"/>
      <c r="Y39" s="849"/>
      <c r="Z39" s="698"/>
      <c r="AA39" s="697"/>
      <c r="AB39" s="830"/>
      <c r="AC39" s="740"/>
      <c r="AD39" s="696"/>
      <c r="AE39" s="696"/>
      <c r="AF39" s="320" t="s">
        <v>452</v>
      </c>
      <c r="AG39" s="320" t="s">
        <v>453</v>
      </c>
      <c r="AH39" s="293" t="s">
        <v>480</v>
      </c>
      <c r="AI39" s="36" t="s">
        <v>30</v>
      </c>
      <c r="AJ39" s="267" t="s">
        <v>199</v>
      </c>
      <c r="AK39" s="270">
        <v>2020</v>
      </c>
      <c r="AL39" s="267" t="s">
        <v>401</v>
      </c>
      <c r="AM39" s="267">
        <v>0.03</v>
      </c>
      <c r="AN39" s="267">
        <v>0.06</v>
      </c>
      <c r="AO39" s="267">
        <v>0.09</v>
      </c>
      <c r="AP39" s="267">
        <v>0.12</v>
      </c>
      <c r="AQ39" s="276">
        <v>1.4999999999999999E-2</v>
      </c>
      <c r="AR39" s="150" t="s">
        <v>217</v>
      </c>
      <c r="AS39" s="151"/>
    </row>
    <row r="40" spans="1:45" s="149" customFormat="1" ht="51" x14ac:dyDescent="0.2">
      <c r="A40" s="118" t="s">
        <v>51</v>
      </c>
      <c r="B40" s="120" t="s">
        <v>159</v>
      </c>
      <c r="C40" s="120" t="s">
        <v>340</v>
      </c>
      <c r="D40" s="125" t="s">
        <v>198</v>
      </c>
      <c r="E40" s="829"/>
      <c r="F40" s="729"/>
      <c r="G40" s="697"/>
      <c r="H40" s="697"/>
      <c r="I40" s="697"/>
      <c r="J40" s="697"/>
      <c r="K40" s="697"/>
      <c r="L40" s="697"/>
      <c r="M40" s="697"/>
      <c r="N40" s="697"/>
      <c r="O40" s="697"/>
      <c r="P40" s="697"/>
      <c r="Q40" s="697"/>
      <c r="R40" s="697"/>
      <c r="S40" s="697"/>
      <c r="T40" s="697"/>
      <c r="U40" s="697"/>
      <c r="V40" s="697"/>
      <c r="W40" s="849"/>
      <c r="X40" s="849"/>
      <c r="Y40" s="849"/>
      <c r="Z40" s="697"/>
      <c r="AA40" s="697"/>
      <c r="AB40" s="830"/>
      <c r="AC40" s="740"/>
      <c r="AD40" s="696"/>
      <c r="AE40" s="696"/>
      <c r="AF40" s="294" t="s">
        <v>495</v>
      </c>
      <c r="AG40" s="294" t="s">
        <v>64</v>
      </c>
      <c r="AH40" s="293" t="s">
        <v>487</v>
      </c>
      <c r="AI40" s="294" t="s">
        <v>30</v>
      </c>
      <c r="AJ40" s="191" t="s">
        <v>358</v>
      </c>
      <c r="AK40" s="100">
        <v>2019</v>
      </c>
      <c r="AL40" s="191">
        <v>0.14000000000000001</v>
      </c>
      <c r="AM40" s="191">
        <v>0.14000000000000001</v>
      </c>
      <c r="AN40" s="191">
        <v>0.14000000000000001</v>
      </c>
      <c r="AO40" s="191">
        <v>0.14000000000000001</v>
      </c>
      <c r="AP40" s="191">
        <v>0.14000000000000001</v>
      </c>
      <c r="AQ40" s="191">
        <v>0.06</v>
      </c>
      <c r="AR40" s="150" t="s">
        <v>217</v>
      </c>
      <c r="AS40" s="151"/>
    </row>
    <row r="41" spans="1:45" s="149" customFormat="1" ht="51" x14ac:dyDescent="0.2">
      <c r="A41" s="259" t="s">
        <v>51</v>
      </c>
      <c r="B41" s="258" t="s">
        <v>159</v>
      </c>
      <c r="C41" s="258" t="s">
        <v>345</v>
      </c>
      <c r="D41" s="261" t="s">
        <v>198</v>
      </c>
      <c r="E41" s="829"/>
      <c r="F41" s="729"/>
      <c r="G41" s="697"/>
      <c r="H41" s="697"/>
      <c r="I41" s="697"/>
      <c r="J41" s="697"/>
      <c r="K41" s="697"/>
      <c r="L41" s="697"/>
      <c r="M41" s="697"/>
      <c r="N41" s="697"/>
      <c r="O41" s="697"/>
      <c r="P41" s="697"/>
      <c r="Q41" s="697"/>
      <c r="R41" s="697"/>
      <c r="S41" s="697"/>
      <c r="T41" s="697"/>
      <c r="U41" s="697"/>
      <c r="V41" s="697"/>
      <c r="W41" s="849"/>
      <c r="X41" s="849"/>
      <c r="Y41" s="849"/>
      <c r="Z41" s="697"/>
      <c r="AA41" s="697"/>
      <c r="AB41" s="830"/>
      <c r="AC41" s="740"/>
      <c r="AD41" s="696"/>
      <c r="AE41" s="696"/>
      <c r="AF41" s="294" t="s">
        <v>436</v>
      </c>
      <c r="AG41" s="294" t="s">
        <v>65</v>
      </c>
      <c r="AH41" s="294" t="s">
        <v>66</v>
      </c>
      <c r="AI41" s="294" t="s">
        <v>30</v>
      </c>
      <c r="AJ41" s="271" t="s">
        <v>360</v>
      </c>
      <c r="AK41" s="270">
        <v>2019</v>
      </c>
      <c r="AL41" s="271">
        <v>0.11</v>
      </c>
      <c r="AM41" s="271">
        <v>0.11</v>
      </c>
      <c r="AN41" s="271">
        <v>0.11</v>
      </c>
      <c r="AO41" s="271">
        <v>0.11</v>
      </c>
      <c r="AP41" s="271">
        <v>0.11</v>
      </c>
      <c r="AQ41" s="275">
        <v>0.02</v>
      </c>
      <c r="AR41" s="150" t="s">
        <v>217</v>
      </c>
      <c r="AS41" s="151"/>
    </row>
    <row r="42" spans="1:45" s="149" customFormat="1" ht="51" x14ac:dyDescent="0.2">
      <c r="A42" s="118" t="s">
        <v>51</v>
      </c>
      <c r="B42" s="120" t="s">
        <v>159</v>
      </c>
      <c r="C42" s="120" t="s">
        <v>345</v>
      </c>
      <c r="D42" s="125" t="s">
        <v>198</v>
      </c>
      <c r="E42" s="829"/>
      <c r="F42" s="729"/>
      <c r="G42" s="697"/>
      <c r="H42" s="697"/>
      <c r="I42" s="697"/>
      <c r="J42" s="697"/>
      <c r="K42" s="697"/>
      <c r="L42" s="697"/>
      <c r="M42" s="697"/>
      <c r="N42" s="697"/>
      <c r="O42" s="697"/>
      <c r="P42" s="697"/>
      <c r="Q42" s="697"/>
      <c r="R42" s="697"/>
      <c r="S42" s="697"/>
      <c r="T42" s="697"/>
      <c r="U42" s="697"/>
      <c r="V42" s="697"/>
      <c r="W42" s="849"/>
      <c r="X42" s="849"/>
      <c r="Y42" s="849"/>
      <c r="Z42" s="697"/>
      <c r="AA42" s="697"/>
      <c r="AB42" s="830"/>
      <c r="AC42" s="740"/>
      <c r="AD42" s="696"/>
      <c r="AE42" s="696"/>
      <c r="AF42" s="301" t="s">
        <v>455</v>
      </c>
      <c r="AG42" s="301" t="s">
        <v>456</v>
      </c>
      <c r="AH42" s="301" t="s">
        <v>457</v>
      </c>
      <c r="AI42" s="301" t="s">
        <v>30</v>
      </c>
      <c r="AJ42" s="98" t="s">
        <v>199</v>
      </c>
      <c r="AK42" s="100">
        <v>2020</v>
      </c>
      <c r="AL42" s="98" t="s">
        <v>401</v>
      </c>
      <c r="AM42" s="98">
        <v>0.05</v>
      </c>
      <c r="AN42" s="98">
        <v>0.1</v>
      </c>
      <c r="AO42" s="98">
        <v>0.15</v>
      </c>
      <c r="AP42" s="189">
        <v>0.2</v>
      </c>
      <c r="AQ42" s="191">
        <v>0.02</v>
      </c>
      <c r="AR42" s="150" t="s">
        <v>217</v>
      </c>
      <c r="AS42" s="151"/>
    </row>
    <row r="43" spans="1:45" s="149" customFormat="1" ht="67" customHeight="1" x14ac:dyDescent="0.2">
      <c r="A43" s="118" t="s">
        <v>50</v>
      </c>
      <c r="B43" s="120" t="s">
        <v>159</v>
      </c>
      <c r="C43" s="120" t="s">
        <v>339</v>
      </c>
      <c r="D43" s="125" t="s">
        <v>198</v>
      </c>
      <c r="E43" s="829" t="s">
        <v>178</v>
      </c>
      <c r="F43" s="835" t="s">
        <v>179</v>
      </c>
      <c r="G43" s="836" t="s">
        <v>180</v>
      </c>
      <c r="H43" s="699" t="s">
        <v>37</v>
      </c>
      <c r="I43" s="699">
        <f>0/14</f>
        <v>0</v>
      </c>
      <c r="J43" s="699">
        <v>2019</v>
      </c>
      <c r="K43" s="699">
        <v>0</v>
      </c>
      <c r="L43" s="699"/>
      <c r="M43" s="699"/>
      <c r="N43" s="699">
        <v>0</v>
      </c>
      <c r="O43" s="700">
        <v>1</v>
      </c>
      <c r="P43" s="699">
        <v>0</v>
      </c>
      <c r="Q43" s="699"/>
      <c r="R43" s="699"/>
      <c r="S43" s="699">
        <v>0</v>
      </c>
      <c r="T43" s="699"/>
      <c r="U43" s="699"/>
      <c r="V43" s="699">
        <v>0</v>
      </c>
      <c r="W43" s="864"/>
      <c r="X43" s="864"/>
      <c r="Y43" s="864">
        <v>0</v>
      </c>
      <c r="Z43" s="700">
        <v>1</v>
      </c>
      <c r="AA43" s="699">
        <v>0</v>
      </c>
      <c r="AB43" s="817">
        <v>0</v>
      </c>
      <c r="AC43" s="737">
        <v>0</v>
      </c>
      <c r="AD43" s="691">
        <v>0.17</v>
      </c>
      <c r="AE43" s="691">
        <f>Z43*AD43</f>
        <v>0.17</v>
      </c>
      <c r="AF43" s="314" t="s">
        <v>382</v>
      </c>
      <c r="AG43" s="294" t="s">
        <v>67</v>
      </c>
      <c r="AH43" s="294" t="s">
        <v>68</v>
      </c>
      <c r="AI43" s="294" t="s">
        <v>30</v>
      </c>
      <c r="AJ43" s="98" t="s">
        <v>146</v>
      </c>
      <c r="AK43" s="100">
        <v>2019</v>
      </c>
      <c r="AL43" s="98">
        <v>0.87</v>
      </c>
      <c r="AM43" s="98">
        <v>0.87</v>
      </c>
      <c r="AN43" s="98">
        <v>0.87</v>
      </c>
      <c r="AO43" s="98">
        <v>0.87</v>
      </c>
      <c r="AP43" s="189">
        <v>0.87</v>
      </c>
      <c r="AQ43" s="191">
        <v>0.06</v>
      </c>
      <c r="AR43" s="150" t="s">
        <v>217</v>
      </c>
      <c r="AS43" s="151"/>
    </row>
    <row r="44" spans="1:45" s="149" customFormat="1" ht="68" x14ac:dyDescent="0.2">
      <c r="A44" s="118" t="s">
        <v>69</v>
      </c>
      <c r="B44" s="120" t="s">
        <v>159</v>
      </c>
      <c r="C44" s="120" t="s">
        <v>340</v>
      </c>
      <c r="D44" s="125" t="s">
        <v>198</v>
      </c>
      <c r="E44" s="829"/>
      <c r="F44" s="835"/>
      <c r="G44" s="836"/>
      <c r="H44" s="699"/>
      <c r="I44" s="699"/>
      <c r="J44" s="699"/>
      <c r="K44" s="699"/>
      <c r="L44" s="699"/>
      <c r="M44" s="699"/>
      <c r="N44" s="699"/>
      <c r="O44" s="699"/>
      <c r="P44" s="699"/>
      <c r="Q44" s="699"/>
      <c r="R44" s="699"/>
      <c r="S44" s="699"/>
      <c r="T44" s="699"/>
      <c r="U44" s="699"/>
      <c r="V44" s="699"/>
      <c r="W44" s="864"/>
      <c r="X44" s="864"/>
      <c r="Y44" s="864"/>
      <c r="Z44" s="699"/>
      <c r="AA44" s="699"/>
      <c r="AB44" s="817"/>
      <c r="AC44" s="737"/>
      <c r="AD44" s="691"/>
      <c r="AE44" s="691"/>
      <c r="AF44" s="294" t="s">
        <v>70</v>
      </c>
      <c r="AG44" s="294" t="s">
        <v>71</v>
      </c>
      <c r="AH44" s="294" t="s">
        <v>72</v>
      </c>
      <c r="AI44" s="294" t="s">
        <v>30</v>
      </c>
      <c r="AJ44" s="98" t="s">
        <v>147</v>
      </c>
      <c r="AK44" s="100">
        <v>2019</v>
      </c>
      <c r="AL44" s="98">
        <v>0.85</v>
      </c>
      <c r="AM44" s="98">
        <v>0.85</v>
      </c>
      <c r="AN44" s="98">
        <v>0.85</v>
      </c>
      <c r="AO44" s="98">
        <v>0.85</v>
      </c>
      <c r="AP44" s="189">
        <v>0.85</v>
      </c>
      <c r="AQ44" s="191">
        <v>0.08</v>
      </c>
      <c r="AR44" s="150" t="s">
        <v>217</v>
      </c>
      <c r="AS44" s="151"/>
    </row>
    <row r="45" spans="1:45" s="149" customFormat="1" ht="51" x14ac:dyDescent="0.2">
      <c r="A45" s="118" t="s">
        <v>50</v>
      </c>
      <c r="B45" s="120" t="s">
        <v>159</v>
      </c>
      <c r="C45" s="120" t="s">
        <v>340</v>
      </c>
      <c r="D45" s="125" t="s">
        <v>198</v>
      </c>
      <c r="E45" s="829"/>
      <c r="F45" s="835"/>
      <c r="G45" s="836"/>
      <c r="H45" s="699"/>
      <c r="I45" s="699"/>
      <c r="J45" s="699"/>
      <c r="K45" s="699"/>
      <c r="L45" s="699"/>
      <c r="M45" s="699"/>
      <c r="N45" s="699"/>
      <c r="O45" s="699"/>
      <c r="P45" s="699"/>
      <c r="Q45" s="699"/>
      <c r="R45" s="699"/>
      <c r="S45" s="699"/>
      <c r="T45" s="699"/>
      <c r="U45" s="699"/>
      <c r="V45" s="699"/>
      <c r="W45" s="864"/>
      <c r="X45" s="864"/>
      <c r="Y45" s="864"/>
      <c r="Z45" s="699"/>
      <c r="AA45" s="699"/>
      <c r="AB45" s="817"/>
      <c r="AC45" s="737"/>
      <c r="AD45" s="691"/>
      <c r="AE45" s="691"/>
      <c r="AF45" s="294" t="s">
        <v>73</v>
      </c>
      <c r="AG45" s="294" t="s">
        <v>74</v>
      </c>
      <c r="AH45" s="294" t="s">
        <v>75</v>
      </c>
      <c r="AI45" s="294" t="s">
        <v>30</v>
      </c>
      <c r="AJ45" s="98" t="s">
        <v>199</v>
      </c>
      <c r="AK45" s="100">
        <v>2019</v>
      </c>
      <c r="AL45" s="98">
        <v>1</v>
      </c>
      <c r="AM45" s="98">
        <v>1</v>
      </c>
      <c r="AN45" s="98">
        <v>1</v>
      </c>
      <c r="AO45" s="98">
        <v>1</v>
      </c>
      <c r="AP45" s="189">
        <v>1</v>
      </c>
      <c r="AQ45" s="191">
        <v>0.02</v>
      </c>
      <c r="AR45" s="150" t="s">
        <v>217</v>
      </c>
      <c r="AS45" s="151"/>
    </row>
    <row r="46" spans="1:45" s="149" customFormat="1" ht="69" thickBot="1" x14ac:dyDescent="0.25">
      <c r="A46" s="118" t="s">
        <v>76</v>
      </c>
      <c r="B46" s="120" t="s">
        <v>159</v>
      </c>
      <c r="C46" s="120" t="s">
        <v>340</v>
      </c>
      <c r="D46" s="125" t="s">
        <v>198</v>
      </c>
      <c r="E46" s="829"/>
      <c r="F46" s="835"/>
      <c r="G46" s="836"/>
      <c r="H46" s="699"/>
      <c r="I46" s="699"/>
      <c r="J46" s="699"/>
      <c r="K46" s="699"/>
      <c r="L46" s="699"/>
      <c r="M46" s="699"/>
      <c r="N46" s="699"/>
      <c r="O46" s="699"/>
      <c r="P46" s="699"/>
      <c r="Q46" s="699"/>
      <c r="R46" s="699"/>
      <c r="S46" s="699"/>
      <c r="T46" s="699"/>
      <c r="U46" s="699"/>
      <c r="V46" s="699"/>
      <c r="W46" s="864"/>
      <c r="X46" s="864"/>
      <c r="Y46" s="864"/>
      <c r="Z46" s="699"/>
      <c r="AA46" s="699"/>
      <c r="AB46" s="817"/>
      <c r="AC46" s="737"/>
      <c r="AD46" s="691"/>
      <c r="AE46" s="692"/>
      <c r="AF46" s="294" t="s">
        <v>170</v>
      </c>
      <c r="AG46" s="294" t="s">
        <v>77</v>
      </c>
      <c r="AH46" s="294" t="s">
        <v>78</v>
      </c>
      <c r="AI46" s="294" t="s">
        <v>37</v>
      </c>
      <c r="AJ46" s="94">
        <v>0</v>
      </c>
      <c r="AK46" s="100">
        <v>2019</v>
      </c>
      <c r="AL46" s="94">
        <v>0</v>
      </c>
      <c r="AM46" s="94">
        <v>0</v>
      </c>
      <c r="AN46" s="94">
        <v>0</v>
      </c>
      <c r="AO46" s="94">
        <v>0</v>
      </c>
      <c r="AP46" s="184">
        <v>0</v>
      </c>
      <c r="AQ46" s="196">
        <v>0.01</v>
      </c>
      <c r="AR46" s="150" t="s">
        <v>217</v>
      </c>
      <c r="AS46" s="151"/>
    </row>
    <row r="47" spans="1:45" s="149" customFormat="1" ht="180" customHeight="1" x14ac:dyDescent="0.2">
      <c r="A47" s="118" t="s">
        <v>79</v>
      </c>
      <c r="B47" s="120" t="s">
        <v>159</v>
      </c>
      <c r="C47" s="120" t="s">
        <v>341</v>
      </c>
      <c r="D47" s="818" t="s">
        <v>198</v>
      </c>
      <c r="E47" s="842" t="s">
        <v>189</v>
      </c>
      <c r="F47" s="844" t="s">
        <v>163</v>
      </c>
      <c r="G47" s="846" t="s">
        <v>161</v>
      </c>
      <c r="H47" s="837" t="s">
        <v>37</v>
      </c>
      <c r="I47" s="837">
        <v>24</v>
      </c>
      <c r="J47" s="837">
        <v>2019</v>
      </c>
      <c r="K47" s="152">
        <v>23</v>
      </c>
      <c r="L47" s="223"/>
      <c r="M47" s="223"/>
      <c r="N47" s="223">
        <v>9</v>
      </c>
      <c r="O47" s="211">
        <v>1</v>
      </c>
      <c r="P47" s="837">
        <v>22</v>
      </c>
      <c r="Q47" s="837"/>
      <c r="R47" s="837"/>
      <c r="S47" s="837">
        <v>5</v>
      </c>
      <c r="T47" s="837"/>
      <c r="U47" s="837"/>
      <c r="V47" s="837">
        <v>12</v>
      </c>
      <c r="W47" s="866"/>
      <c r="X47" s="866"/>
      <c r="Y47" s="866">
        <v>17</v>
      </c>
      <c r="Z47" s="838">
        <v>1</v>
      </c>
      <c r="AA47" s="152">
        <v>21</v>
      </c>
      <c r="AB47" s="153">
        <v>20</v>
      </c>
      <c r="AC47" s="202">
        <v>20</v>
      </c>
      <c r="AD47" s="839">
        <v>0.02</v>
      </c>
      <c r="AE47" s="840">
        <f>Z47*AD47</f>
        <v>0.02</v>
      </c>
      <c r="AF47" s="78" t="s">
        <v>171</v>
      </c>
      <c r="AG47" s="293" t="s">
        <v>488</v>
      </c>
      <c r="AH47" s="294" t="s">
        <v>472</v>
      </c>
      <c r="AI47" s="294" t="s">
        <v>30</v>
      </c>
      <c r="AJ47" s="283" t="s">
        <v>199</v>
      </c>
      <c r="AK47" s="287">
        <v>2020</v>
      </c>
      <c r="AL47" s="93" t="s">
        <v>401</v>
      </c>
      <c r="AM47" s="93">
        <v>1</v>
      </c>
      <c r="AN47" s="93">
        <v>1</v>
      </c>
      <c r="AO47" s="93">
        <v>1</v>
      </c>
      <c r="AP47" s="183">
        <v>1</v>
      </c>
      <c r="AQ47" s="196">
        <v>0.01</v>
      </c>
      <c r="AR47" s="150" t="s">
        <v>217</v>
      </c>
      <c r="AS47" s="151"/>
    </row>
    <row r="48" spans="1:45" s="149" customFormat="1" ht="180" customHeight="1" thickBot="1" x14ac:dyDescent="0.25">
      <c r="A48" s="534" t="s">
        <v>79</v>
      </c>
      <c r="B48" s="533" t="s">
        <v>159</v>
      </c>
      <c r="C48" s="533" t="s">
        <v>341</v>
      </c>
      <c r="D48" s="816"/>
      <c r="E48" s="843"/>
      <c r="F48" s="845"/>
      <c r="G48" s="847"/>
      <c r="H48" s="734"/>
      <c r="I48" s="734"/>
      <c r="J48" s="734"/>
      <c r="K48" s="425"/>
      <c r="L48" s="425"/>
      <c r="M48" s="425"/>
      <c r="N48" s="425"/>
      <c r="O48" s="429"/>
      <c r="P48" s="734"/>
      <c r="Q48" s="734"/>
      <c r="R48" s="734"/>
      <c r="S48" s="734"/>
      <c r="T48" s="734"/>
      <c r="U48" s="734"/>
      <c r="V48" s="734"/>
      <c r="W48" s="848"/>
      <c r="X48" s="848"/>
      <c r="Y48" s="848"/>
      <c r="Z48" s="735"/>
      <c r="AA48" s="425"/>
      <c r="AB48" s="426"/>
      <c r="AC48" s="428"/>
      <c r="AD48" s="695"/>
      <c r="AE48" s="841"/>
      <c r="AF48" s="78" t="s">
        <v>620</v>
      </c>
      <c r="AG48" s="423" t="s">
        <v>622</v>
      </c>
      <c r="AH48" s="424" t="s">
        <v>75</v>
      </c>
      <c r="AI48" s="424" t="s">
        <v>30</v>
      </c>
      <c r="AJ48" s="424" t="s">
        <v>199</v>
      </c>
      <c r="AK48" s="424">
        <v>2020</v>
      </c>
      <c r="AL48" s="440" t="s">
        <v>401</v>
      </c>
      <c r="AM48" s="431">
        <v>1</v>
      </c>
      <c r="AN48" s="431">
        <v>1</v>
      </c>
      <c r="AO48" s="431">
        <v>1</v>
      </c>
      <c r="AP48" s="431">
        <v>1</v>
      </c>
      <c r="AQ48" s="430">
        <v>0.01</v>
      </c>
      <c r="AR48" s="150" t="s">
        <v>217</v>
      </c>
      <c r="AS48" s="151"/>
    </row>
    <row r="49" spans="1:45" s="149" customFormat="1" ht="128" customHeight="1" x14ac:dyDescent="0.2">
      <c r="A49" s="118" t="s">
        <v>50</v>
      </c>
      <c r="B49" s="120" t="s">
        <v>159</v>
      </c>
      <c r="C49" s="120" t="s">
        <v>342</v>
      </c>
      <c r="D49" s="125" t="s">
        <v>198</v>
      </c>
      <c r="E49" s="80" t="s">
        <v>190</v>
      </c>
      <c r="F49" s="511" t="s">
        <v>164</v>
      </c>
      <c r="G49" s="103" t="s">
        <v>165</v>
      </c>
      <c r="H49" s="150" t="s">
        <v>30</v>
      </c>
      <c r="I49" s="150">
        <f>0/14</f>
        <v>0</v>
      </c>
      <c r="J49" s="150">
        <v>2019</v>
      </c>
      <c r="K49" s="150">
        <v>0</v>
      </c>
      <c r="L49" s="150">
        <v>3</v>
      </c>
      <c r="M49" s="150">
        <v>54</v>
      </c>
      <c r="N49" s="150">
        <f>L49/M49</f>
        <v>5.5555555555555552E-2</v>
      </c>
      <c r="O49" s="167">
        <v>0</v>
      </c>
      <c r="P49" s="150">
        <v>0</v>
      </c>
      <c r="Q49" s="150">
        <v>0</v>
      </c>
      <c r="R49" s="150">
        <v>20</v>
      </c>
      <c r="S49" s="400">
        <f>Q49/R49</f>
        <v>0</v>
      </c>
      <c r="T49" s="150">
        <v>0</v>
      </c>
      <c r="U49" s="150">
        <v>19</v>
      </c>
      <c r="V49" s="400">
        <f>T49/U49</f>
        <v>0</v>
      </c>
      <c r="W49" s="490">
        <v>0</v>
      </c>
      <c r="X49" s="490">
        <v>39</v>
      </c>
      <c r="Y49" s="491">
        <f>W49/X49</f>
        <v>0</v>
      </c>
      <c r="Z49" s="167">
        <v>1</v>
      </c>
      <c r="AA49" s="150">
        <v>0</v>
      </c>
      <c r="AB49" s="151">
        <v>0</v>
      </c>
      <c r="AC49" s="203">
        <v>0</v>
      </c>
      <c r="AD49" s="210">
        <v>0.02</v>
      </c>
      <c r="AE49" s="441">
        <f>Z49*AD49</f>
        <v>0.02</v>
      </c>
      <c r="AF49" s="433" t="s">
        <v>379</v>
      </c>
      <c r="AG49" s="433" t="s">
        <v>80</v>
      </c>
      <c r="AH49" s="433" t="s">
        <v>81</v>
      </c>
      <c r="AI49" s="433" t="s">
        <v>30</v>
      </c>
      <c r="AJ49" s="433" t="s">
        <v>148</v>
      </c>
      <c r="AK49" s="331">
        <v>2019</v>
      </c>
      <c r="AL49" s="94">
        <v>4</v>
      </c>
      <c r="AM49" s="94">
        <v>4</v>
      </c>
      <c r="AN49" s="124">
        <v>4</v>
      </c>
      <c r="AO49" s="124">
        <v>4</v>
      </c>
      <c r="AP49" s="181">
        <v>4</v>
      </c>
      <c r="AQ49" s="196">
        <v>0.02</v>
      </c>
      <c r="AR49" s="150" t="s">
        <v>217</v>
      </c>
      <c r="AS49" s="151"/>
    </row>
    <row r="50" spans="1:45" s="149" customFormat="1" ht="145" customHeight="1" x14ac:dyDescent="0.2">
      <c r="A50" s="118" t="s">
        <v>50</v>
      </c>
      <c r="B50" s="120" t="s">
        <v>159</v>
      </c>
      <c r="C50" s="120" t="s">
        <v>342</v>
      </c>
      <c r="D50" s="125" t="s">
        <v>198</v>
      </c>
      <c r="E50" s="80" t="s">
        <v>204</v>
      </c>
      <c r="F50" s="524" t="s">
        <v>166</v>
      </c>
      <c r="G50" s="102" t="s">
        <v>84</v>
      </c>
      <c r="H50" s="152" t="s">
        <v>30</v>
      </c>
      <c r="I50" s="104">
        <v>1.6E-2</v>
      </c>
      <c r="J50" s="152">
        <v>2020</v>
      </c>
      <c r="K50" s="177"/>
      <c r="L50" s="227"/>
      <c r="M50" s="227"/>
      <c r="N50" s="177"/>
      <c r="O50" s="177"/>
      <c r="P50" s="177">
        <v>1.2999999999999999E-2</v>
      </c>
      <c r="Q50" s="227">
        <v>1</v>
      </c>
      <c r="R50" s="227">
        <v>215</v>
      </c>
      <c r="S50" s="397">
        <f>Q50/R50</f>
        <v>4.6511627906976744E-3</v>
      </c>
      <c r="T50" s="227">
        <v>2</v>
      </c>
      <c r="U50" s="227">
        <v>347</v>
      </c>
      <c r="V50" s="470">
        <f>T50/U50</f>
        <v>5.763688760806916E-3</v>
      </c>
      <c r="W50" s="492">
        <v>3</v>
      </c>
      <c r="X50" s="492">
        <v>562</v>
      </c>
      <c r="Y50" s="472">
        <f>W50/X50</f>
        <v>5.3380782918149468E-3</v>
      </c>
      <c r="Z50" s="356">
        <v>1</v>
      </c>
      <c r="AA50" s="177">
        <v>0.01</v>
      </c>
      <c r="AB50" s="154">
        <v>7.0000000000000001E-3</v>
      </c>
      <c r="AC50" s="204">
        <v>4.0000000000000001E-3</v>
      </c>
      <c r="AD50" s="553">
        <v>0.05</v>
      </c>
      <c r="AE50" s="553">
        <f>Z50*AD50</f>
        <v>0.05</v>
      </c>
      <c r="AF50" s="294" t="s">
        <v>82</v>
      </c>
      <c r="AG50" s="294" t="s">
        <v>83</v>
      </c>
      <c r="AH50" s="294" t="s">
        <v>84</v>
      </c>
      <c r="AI50" s="294" t="s">
        <v>30</v>
      </c>
      <c r="AJ50" s="99">
        <f>5/(1079+220)</f>
        <v>3.8491147036181679E-3</v>
      </c>
      <c r="AK50" s="94">
        <v>2019</v>
      </c>
      <c r="AL50" s="99">
        <v>3.0000000000000001E-3</v>
      </c>
      <c r="AM50" s="99">
        <v>3.0000000000000001E-3</v>
      </c>
      <c r="AN50" s="99">
        <v>3.0000000000000001E-3</v>
      </c>
      <c r="AO50" s="99">
        <v>3.0000000000000001E-3</v>
      </c>
      <c r="AP50" s="192">
        <v>3.0000000000000001E-3</v>
      </c>
      <c r="AQ50" s="196">
        <v>0.03</v>
      </c>
      <c r="AR50" s="150" t="s">
        <v>217</v>
      </c>
      <c r="AS50" s="151"/>
    </row>
    <row r="51" spans="1:45" s="149" customFormat="1" ht="154" customHeight="1" x14ac:dyDescent="0.2">
      <c r="A51" s="118" t="s">
        <v>50</v>
      </c>
      <c r="B51" s="120" t="s">
        <v>159</v>
      </c>
      <c r="C51" s="120" t="s">
        <v>344</v>
      </c>
      <c r="D51" s="125" t="s">
        <v>198</v>
      </c>
      <c r="E51" s="834" t="s">
        <v>185</v>
      </c>
      <c r="F51" s="835" t="s">
        <v>181</v>
      </c>
      <c r="G51" s="836" t="s">
        <v>182</v>
      </c>
      <c r="H51" s="697" t="s">
        <v>37</v>
      </c>
      <c r="I51" s="697">
        <f>1/100000</f>
        <v>1.0000000000000001E-5</v>
      </c>
      <c r="J51" s="697">
        <v>2019</v>
      </c>
      <c r="K51" s="697">
        <v>0</v>
      </c>
      <c r="L51" s="697">
        <v>0</v>
      </c>
      <c r="M51" s="697">
        <v>54</v>
      </c>
      <c r="N51" s="697">
        <f>L51/M51</f>
        <v>0</v>
      </c>
      <c r="O51" s="698">
        <v>1</v>
      </c>
      <c r="P51" s="697">
        <v>0</v>
      </c>
      <c r="Q51" s="697">
        <v>0</v>
      </c>
      <c r="R51" s="697">
        <v>20</v>
      </c>
      <c r="S51" s="701">
        <f>Q51/R51</f>
        <v>0</v>
      </c>
      <c r="T51" s="697">
        <v>0</v>
      </c>
      <c r="U51" s="697">
        <v>19</v>
      </c>
      <c r="V51" s="701">
        <f>T51/U51</f>
        <v>0</v>
      </c>
      <c r="W51" s="849">
        <v>0</v>
      </c>
      <c r="X51" s="849">
        <v>39</v>
      </c>
      <c r="Y51" s="867">
        <f>W51/X51</f>
        <v>0</v>
      </c>
      <c r="Z51" s="698">
        <v>1</v>
      </c>
      <c r="AA51" s="697">
        <v>0</v>
      </c>
      <c r="AB51" s="830">
        <v>0</v>
      </c>
      <c r="AC51" s="740">
        <v>0</v>
      </c>
      <c r="AD51" s="683">
        <v>0.05</v>
      </c>
      <c r="AE51" s="683">
        <f>Z51*AD51</f>
        <v>0.05</v>
      </c>
      <c r="AF51" s="294" t="s">
        <v>437</v>
      </c>
      <c r="AG51" s="301" t="s">
        <v>85</v>
      </c>
      <c r="AH51" s="301" t="s">
        <v>86</v>
      </c>
      <c r="AI51" s="301" t="s">
        <v>30</v>
      </c>
      <c r="AJ51" s="93">
        <v>0.25</v>
      </c>
      <c r="AK51" s="94">
        <v>2019</v>
      </c>
      <c r="AL51" s="93">
        <v>0.5</v>
      </c>
      <c r="AM51" s="93">
        <v>1</v>
      </c>
      <c r="AN51" s="93">
        <v>1</v>
      </c>
      <c r="AO51" s="93">
        <v>1</v>
      </c>
      <c r="AP51" s="183">
        <v>1</v>
      </c>
      <c r="AQ51" s="196">
        <v>0.01</v>
      </c>
      <c r="AR51" s="150" t="s">
        <v>217</v>
      </c>
      <c r="AS51" s="151"/>
    </row>
    <row r="52" spans="1:45" s="149" customFormat="1" ht="143" customHeight="1" x14ac:dyDescent="0.2">
      <c r="A52" s="118" t="s">
        <v>50</v>
      </c>
      <c r="B52" s="120" t="s">
        <v>159</v>
      </c>
      <c r="C52" s="120" t="s">
        <v>339</v>
      </c>
      <c r="D52" s="125" t="s">
        <v>198</v>
      </c>
      <c r="E52" s="834"/>
      <c r="F52" s="835"/>
      <c r="G52" s="836"/>
      <c r="H52" s="697"/>
      <c r="I52" s="697"/>
      <c r="J52" s="697"/>
      <c r="K52" s="697"/>
      <c r="L52" s="697"/>
      <c r="M52" s="697"/>
      <c r="N52" s="697"/>
      <c r="O52" s="697"/>
      <c r="P52" s="697"/>
      <c r="Q52" s="697"/>
      <c r="R52" s="697"/>
      <c r="S52" s="701"/>
      <c r="T52" s="697"/>
      <c r="U52" s="697"/>
      <c r="V52" s="701"/>
      <c r="W52" s="849"/>
      <c r="X52" s="849"/>
      <c r="Y52" s="867"/>
      <c r="Z52" s="697"/>
      <c r="AA52" s="697"/>
      <c r="AB52" s="830"/>
      <c r="AC52" s="740"/>
      <c r="AD52" s="684"/>
      <c r="AE52" s="684"/>
      <c r="AF52" s="294" t="s">
        <v>87</v>
      </c>
      <c r="AG52" s="301" t="s">
        <v>88</v>
      </c>
      <c r="AH52" s="301" t="s">
        <v>89</v>
      </c>
      <c r="AI52" s="301" t="s">
        <v>30</v>
      </c>
      <c r="AJ52" s="98">
        <v>0.95</v>
      </c>
      <c r="AK52" s="100">
        <v>2019</v>
      </c>
      <c r="AL52" s="98">
        <v>0.95</v>
      </c>
      <c r="AM52" s="98">
        <v>0.95</v>
      </c>
      <c r="AN52" s="98">
        <v>0.95</v>
      </c>
      <c r="AO52" s="98">
        <v>0.95</v>
      </c>
      <c r="AP52" s="189">
        <v>0.95</v>
      </c>
      <c r="AQ52" s="191">
        <v>0.04</v>
      </c>
      <c r="AR52" s="150" t="s">
        <v>217</v>
      </c>
      <c r="AS52" s="151"/>
    </row>
    <row r="53" spans="1:45" s="149" customFormat="1" ht="133" customHeight="1" x14ac:dyDescent="0.2">
      <c r="A53" s="118" t="s">
        <v>42</v>
      </c>
      <c r="B53" s="120" t="s">
        <v>159</v>
      </c>
      <c r="C53" s="120" t="s">
        <v>343</v>
      </c>
      <c r="D53" s="125" t="s">
        <v>198</v>
      </c>
      <c r="E53" s="834"/>
      <c r="F53" s="835"/>
      <c r="G53" s="836"/>
      <c r="H53" s="697"/>
      <c r="I53" s="697"/>
      <c r="J53" s="697"/>
      <c r="K53" s="697"/>
      <c r="L53" s="697"/>
      <c r="M53" s="697"/>
      <c r="N53" s="697"/>
      <c r="O53" s="697"/>
      <c r="P53" s="697"/>
      <c r="Q53" s="697"/>
      <c r="R53" s="697"/>
      <c r="S53" s="701"/>
      <c r="T53" s="697"/>
      <c r="U53" s="697"/>
      <c r="V53" s="701"/>
      <c r="W53" s="849"/>
      <c r="X53" s="849"/>
      <c r="Y53" s="867"/>
      <c r="Z53" s="697"/>
      <c r="AA53" s="697"/>
      <c r="AB53" s="830"/>
      <c r="AC53" s="740"/>
      <c r="AD53" s="685"/>
      <c r="AE53" s="685"/>
      <c r="AF53" s="314" t="s">
        <v>172</v>
      </c>
      <c r="AG53" s="320" t="s">
        <v>90</v>
      </c>
      <c r="AH53" s="320" t="s">
        <v>91</v>
      </c>
      <c r="AI53" s="38" t="s">
        <v>30</v>
      </c>
      <c r="AJ53" s="98">
        <v>0</v>
      </c>
      <c r="AK53" s="100">
        <v>2019</v>
      </c>
      <c r="AL53" s="98">
        <v>0.01</v>
      </c>
      <c r="AM53" s="98">
        <v>0.01</v>
      </c>
      <c r="AN53" s="98">
        <v>0.01</v>
      </c>
      <c r="AO53" s="98">
        <v>0.01</v>
      </c>
      <c r="AP53" s="189">
        <v>0.01</v>
      </c>
      <c r="AQ53" s="191">
        <v>0.02</v>
      </c>
      <c r="AR53" s="150" t="s">
        <v>217</v>
      </c>
      <c r="AS53" s="151"/>
    </row>
    <row r="54" spans="1:45" s="149" customFormat="1" ht="130" customHeight="1" thickBot="1" x14ac:dyDescent="0.25">
      <c r="A54" s="155" t="s">
        <v>92</v>
      </c>
      <c r="B54" s="156" t="s">
        <v>159</v>
      </c>
      <c r="C54" s="156" t="s">
        <v>342</v>
      </c>
      <c r="D54" s="125" t="s">
        <v>198</v>
      </c>
      <c r="E54" s="157" t="s">
        <v>202</v>
      </c>
      <c r="F54" s="512" t="s">
        <v>183</v>
      </c>
      <c r="G54" s="67" t="s">
        <v>184</v>
      </c>
      <c r="H54" s="158" t="s">
        <v>37</v>
      </c>
      <c r="I54" s="129" t="s">
        <v>203</v>
      </c>
      <c r="J54" s="158">
        <v>2019</v>
      </c>
      <c r="K54" s="178">
        <v>4.0000000000000002E-4</v>
      </c>
      <c r="L54" s="226">
        <v>6</v>
      </c>
      <c r="M54" s="226">
        <v>496</v>
      </c>
      <c r="N54" s="178">
        <f>L54/M54</f>
        <v>1.2096774193548387E-2</v>
      </c>
      <c r="O54" s="178">
        <v>0</v>
      </c>
      <c r="P54" s="178">
        <v>4.0000000000000002E-4</v>
      </c>
      <c r="Q54" s="226">
        <v>4</v>
      </c>
      <c r="R54" s="226">
        <v>1137</v>
      </c>
      <c r="S54" s="178">
        <f>Q54/R54</f>
        <v>3.5180299032541778E-3</v>
      </c>
      <c r="T54" s="226">
        <v>3</v>
      </c>
      <c r="U54" s="226">
        <v>1137</v>
      </c>
      <c r="V54" s="178">
        <f>T54/U54</f>
        <v>2.6385224274406332E-3</v>
      </c>
      <c r="W54" s="493">
        <v>7</v>
      </c>
      <c r="X54" s="493">
        <v>1137</v>
      </c>
      <c r="Y54" s="494">
        <f>W54/X54</f>
        <v>6.156552330694811E-3</v>
      </c>
      <c r="Z54" s="178">
        <v>0</v>
      </c>
      <c r="AA54" s="178">
        <v>4.0000000000000002E-4</v>
      </c>
      <c r="AB54" s="159">
        <v>4.0000000000000002E-4</v>
      </c>
      <c r="AC54" s="205">
        <v>4.0000000000000002E-4</v>
      </c>
      <c r="AD54" s="209">
        <v>0.01</v>
      </c>
      <c r="AE54" s="399">
        <f>Z54*AD54</f>
        <v>0</v>
      </c>
      <c r="AF54" s="301" t="s">
        <v>489</v>
      </c>
      <c r="AG54" s="301" t="s">
        <v>490</v>
      </c>
      <c r="AH54" s="301" t="s">
        <v>491</v>
      </c>
      <c r="AI54" s="299" t="s">
        <v>30</v>
      </c>
      <c r="AJ54" s="294" t="s">
        <v>493</v>
      </c>
      <c r="AK54" s="287">
        <v>2020</v>
      </c>
      <c r="AL54" s="160" t="s">
        <v>401</v>
      </c>
      <c r="AM54" s="342">
        <v>0.11169999999999999</v>
      </c>
      <c r="AN54" s="342">
        <f>AM54+10%</f>
        <v>0.2117</v>
      </c>
      <c r="AO54" s="342">
        <f>AN54+10%</f>
        <v>0.31169999999999998</v>
      </c>
      <c r="AP54" s="342">
        <f>AO54+10%</f>
        <v>0.41169999999999995</v>
      </c>
      <c r="AQ54" s="197">
        <v>0.01</v>
      </c>
      <c r="AR54" s="150" t="s">
        <v>217</v>
      </c>
      <c r="AS54" s="161"/>
    </row>
    <row r="55" spans="1:45" s="117" customFormat="1" ht="171" customHeight="1" x14ac:dyDescent="0.2">
      <c r="A55" s="107" t="s">
        <v>27</v>
      </c>
      <c r="B55" s="109" t="s">
        <v>167</v>
      </c>
      <c r="C55" s="109" t="s">
        <v>334</v>
      </c>
      <c r="D55" s="110" t="s">
        <v>192</v>
      </c>
      <c r="E55" s="162" t="s">
        <v>473</v>
      </c>
      <c r="F55" s="513" t="s">
        <v>181</v>
      </c>
      <c r="G55" s="162" t="s">
        <v>182</v>
      </c>
      <c r="H55" s="186" t="s">
        <v>30</v>
      </c>
      <c r="I55" s="163">
        <v>0</v>
      </c>
      <c r="J55" s="162">
        <v>2019</v>
      </c>
      <c r="K55" s="163">
        <v>0</v>
      </c>
      <c r="L55" s="248">
        <v>0</v>
      </c>
      <c r="M55" s="248">
        <v>54</v>
      </c>
      <c r="N55" s="163">
        <f>L55/M55</f>
        <v>0</v>
      </c>
      <c r="O55" s="163">
        <v>1</v>
      </c>
      <c r="P55" s="163">
        <v>0</v>
      </c>
      <c r="Q55" s="248">
        <v>0</v>
      </c>
      <c r="R55" s="248">
        <v>20</v>
      </c>
      <c r="S55" s="163">
        <f>Q55/R55</f>
        <v>0</v>
      </c>
      <c r="T55" s="248">
        <v>0</v>
      </c>
      <c r="U55" s="248">
        <v>19</v>
      </c>
      <c r="V55" s="163">
        <f>T55/U55</f>
        <v>0</v>
      </c>
      <c r="W55" s="495">
        <v>0</v>
      </c>
      <c r="X55" s="495">
        <f>R55+U55</f>
        <v>39</v>
      </c>
      <c r="Y55" s="496">
        <f>W55/X55</f>
        <v>0</v>
      </c>
      <c r="Z55" s="163">
        <v>1</v>
      </c>
      <c r="AA55" s="163">
        <v>0</v>
      </c>
      <c r="AB55" s="163">
        <v>0</v>
      </c>
      <c r="AC55" s="206">
        <v>0</v>
      </c>
      <c r="AD55" s="406">
        <v>6.6E-3</v>
      </c>
      <c r="AE55" s="409">
        <f>Z55*AD55</f>
        <v>6.6E-3</v>
      </c>
      <c r="AF55" s="175" t="s">
        <v>174</v>
      </c>
      <c r="AG55" s="112" t="s">
        <v>128</v>
      </c>
      <c r="AH55" s="112" t="s">
        <v>129</v>
      </c>
      <c r="AI55" s="111" t="s">
        <v>30</v>
      </c>
      <c r="AJ55" s="164">
        <v>0.88</v>
      </c>
      <c r="AK55" s="112">
        <v>2019</v>
      </c>
      <c r="AL55" s="164">
        <v>0.88</v>
      </c>
      <c r="AM55" s="164">
        <v>0.88</v>
      </c>
      <c r="AN55" s="164">
        <v>0.88</v>
      </c>
      <c r="AO55" s="164">
        <v>0.88</v>
      </c>
      <c r="AP55" s="164">
        <v>0.88</v>
      </c>
      <c r="AQ55" s="200">
        <v>6.6E-3</v>
      </c>
      <c r="AR55" s="165" t="s">
        <v>219</v>
      </c>
      <c r="AS55" s="166"/>
    </row>
    <row r="56" spans="1:45" s="117" customFormat="1" ht="68" x14ac:dyDescent="0.2">
      <c r="A56" s="118" t="s">
        <v>27</v>
      </c>
      <c r="B56" s="120" t="s">
        <v>167</v>
      </c>
      <c r="C56" s="120" t="s">
        <v>334</v>
      </c>
      <c r="D56" s="121" t="s">
        <v>192</v>
      </c>
      <c r="E56" s="188" t="s">
        <v>350</v>
      </c>
      <c r="F56" s="509" t="s">
        <v>351</v>
      </c>
      <c r="G56" s="188" t="s">
        <v>352</v>
      </c>
      <c r="H56" s="182" t="s">
        <v>30</v>
      </c>
      <c r="I56" s="190">
        <f>12/11857*1000</f>
        <v>1.0120603862697142</v>
      </c>
      <c r="J56" s="188">
        <v>2019</v>
      </c>
      <c r="K56" s="189" t="s">
        <v>353</v>
      </c>
      <c r="L56" s="230">
        <v>20</v>
      </c>
      <c r="M56" s="230">
        <v>3760</v>
      </c>
      <c r="N56" s="249">
        <f>L56/M56</f>
        <v>5.3191489361702126E-3</v>
      </c>
      <c r="O56" s="225">
        <v>0</v>
      </c>
      <c r="P56" s="189" t="s">
        <v>353</v>
      </c>
      <c r="Q56" s="363">
        <v>1</v>
      </c>
      <c r="R56" s="363">
        <v>4749</v>
      </c>
      <c r="S56" s="249">
        <f>Q56/R56*1000</f>
        <v>0.21057064645188461</v>
      </c>
      <c r="T56" s="468">
        <v>3</v>
      </c>
      <c r="U56" s="468">
        <v>4749</v>
      </c>
      <c r="V56" s="249">
        <f>T56/U56*1000</f>
        <v>0.63171193935565373</v>
      </c>
      <c r="W56" s="486">
        <v>4</v>
      </c>
      <c r="X56" s="486">
        <v>4749</v>
      </c>
      <c r="Y56" s="497">
        <f>W56/X56*1000</f>
        <v>0.84228258580753845</v>
      </c>
      <c r="Z56" s="361">
        <v>1</v>
      </c>
      <c r="AA56" s="189" t="s">
        <v>353</v>
      </c>
      <c r="AB56" s="189" t="s">
        <v>353</v>
      </c>
      <c r="AC56" s="207" t="s">
        <v>353</v>
      </c>
      <c r="AD56" s="407">
        <v>6.6E-3</v>
      </c>
      <c r="AE56" s="410">
        <f>Z56*AD56</f>
        <v>6.6E-3</v>
      </c>
      <c r="AF56" s="77" t="s">
        <v>175</v>
      </c>
      <c r="AG56" s="100" t="s">
        <v>131</v>
      </c>
      <c r="AH56" s="100" t="s">
        <v>132</v>
      </c>
      <c r="AI56" s="92" t="s">
        <v>30</v>
      </c>
      <c r="AJ56" s="98">
        <v>0.91</v>
      </c>
      <c r="AK56" s="100">
        <v>2019</v>
      </c>
      <c r="AL56" s="98">
        <v>0.91</v>
      </c>
      <c r="AM56" s="98">
        <v>0.91</v>
      </c>
      <c r="AN56" s="98">
        <v>0.91</v>
      </c>
      <c r="AO56" s="98">
        <v>0.91</v>
      </c>
      <c r="AP56" s="189">
        <v>0.91</v>
      </c>
      <c r="AQ56" s="201">
        <v>6.6E-3</v>
      </c>
      <c r="AR56" s="167" t="s">
        <v>219</v>
      </c>
      <c r="AS56" s="168"/>
    </row>
    <row r="57" spans="1:45" s="117" customFormat="1" ht="68" x14ac:dyDescent="0.2">
      <c r="A57" s="118" t="s">
        <v>27</v>
      </c>
      <c r="B57" s="120" t="s">
        <v>167</v>
      </c>
      <c r="C57" s="120" t="s">
        <v>334</v>
      </c>
      <c r="D57" s="121" t="s">
        <v>198</v>
      </c>
      <c r="E57" s="173" t="s">
        <v>191</v>
      </c>
      <c r="F57" s="510" t="s">
        <v>168</v>
      </c>
      <c r="G57" s="102" t="s">
        <v>169</v>
      </c>
      <c r="H57" s="102" t="s">
        <v>37</v>
      </c>
      <c r="I57" s="102">
        <v>0</v>
      </c>
      <c r="J57" s="102">
        <v>2019</v>
      </c>
      <c r="K57" s="102">
        <v>0</v>
      </c>
      <c r="L57" s="224"/>
      <c r="M57" s="224"/>
      <c r="N57" s="224">
        <v>0</v>
      </c>
      <c r="O57" s="229">
        <v>1</v>
      </c>
      <c r="P57" s="102">
        <v>0</v>
      </c>
      <c r="Q57" s="358"/>
      <c r="R57" s="358"/>
      <c r="S57" s="358">
        <v>0</v>
      </c>
      <c r="T57" s="460"/>
      <c r="U57" s="460"/>
      <c r="V57" s="460">
        <v>0</v>
      </c>
      <c r="W57" s="498"/>
      <c r="X57" s="498"/>
      <c r="Y57" s="498">
        <v>0</v>
      </c>
      <c r="Z57" s="360">
        <v>1</v>
      </c>
      <c r="AA57" s="102">
        <v>0</v>
      </c>
      <c r="AB57" s="199">
        <v>0</v>
      </c>
      <c r="AC57" s="199">
        <v>0</v>
      </c>
      <c r="AD57" s="407">
        <v>6.6E-3</v>
      </c>
      <c r="AE57" s="410">
        <f>Z57*AD57</f>
        <v>6.6E-3</v>
      </c>
      <c r="AF57" s="78" t="s">
        <v>133</v>
      </c>
      <c r="AG57" s="100" t="s">
        <v>134</v>
      </c>
      <c r="AH57" s="100" t="s">
        <v>135</v>
      </c>
      <c r="AI57" s="92" t="s">
        <v>30</v>
      </c>
      <c r="AJ57" s="100" t="s">
        <v>199</v>
      </c>
      <c r="AK57" s="100">
        <v>2019</v>
      </c>
      <c r="AL57" s="98">
        <v>0.8</v>
      </c>
      <c r="AM57" s="98">
        <v>0.8</v>
      </c>
      <c r="AN57" s="98">
        <v>0.8</v>
      </c>
      <c r="AO57" s="98">
        <v>0.8</v>
      </c>
      <c r="AP57" s="189">
        <v>0.8</v>
      </c>
      <c r="AQ57" s="201">
        <v>6.6E-3</v>
      </c>
      <c r="AR57" s="167" t="s">
        <v>219</v>
      </c>
      <c r="AS57" s="168"/>
    </row>
    <row r="58" spans="1:45" s="117" customFormat="1" ht="52" thickBot="1" x14ac:dyDescent="0.25">
      <c r="A58" s="127" t="s">
        <v>27</v>
      </c>
      <c r="B58" s="129" t="s">
        <v>167</v>
      </c>
      <c r="C58" s="129" t="s">
        <v>334</v>
      </c>
      <c r="D58" s="174" t="s">
        <v>198</v>
      </c>
      <c r="E58" s="157" t="s">
        <v>362</v>
      </c>
      <c r="F58" s="530" t="s">
        <v>155</v>
      </c>
      <c r="G58" s="76" t="s">
        <v>207</v>
      </c>
      <c r="H58" s="76" t="s">
        <v>157</v>
      </c>
      <c r="I58" s="76">
        <v>83.3</v>
      </c>
      <c r="J58" s="76">
        <v>2019</v>
      </c>
      <c r="K58" s="198">
        <v>83.3</v>
      </c>
      <c r="L58" s="198"/>
      <c r="M58" s="198"/>
      <c r="N58" s="198"/>
      <c r="O58" s="198"/>
      <c r="P58" s="198">
        <v>84.3</v>
      </c>
      <c r="Q58" s="198"/>
      <c r="R58" s="198"/>
      <c r="S58" s="198">
        <v>64.5</v>
      </c>
      <c r="T58" s="198"/>
      <c r="U58" s="198"/>
      <c r="V58" s="198">
        <v>64.5</v>
      </c>
      <c r="W58" s="499"/>
      <c r="X58" s="499"/>
      <c r="Y58" s="499">
        <v>64.5</v>
      </c>
      <c r="Z58" s="398">
        <f>Y58/P58</f>
        <v>0.76512455516014233</v>
      </c>
      <c r="AA58" s="198">
        <v>85.3</v>
      </c>
      <c r="AB58" s="198">
        <v>86.3</v>
      </c>
      <c r="AC58" s="208">
        <v>87.3</v>
      </c>
      <c r="AD58" s="408">
        <v>0.02</v>
      </c>
      <c r="AE58" s="411">
        <f>Z58*AD58</f>
        <v>1.5302491103202847E-2</v>
      </c>
      <c r="AF58" s="176" t="s">
        <v>136</v>
      </c>
      <c r="AG58" s="76" t="s">
        <v>137</v>
      </c>
      <c r="AH58" s="76" t="s">
        <v>138</v>
      </c>
      <c r="AI58" s="76" t="s">
        <v>30</v>
      </c>
      <c r="AJ58" s="76" t="s">
        <v>199</v>
      </c>
      <c r="AK58" s="76">
        <v>2019</v>
      </c>
      <c r="AL58" s="169">
        <v>0.9</v>
      </c>
      <c r="AM58" s="96">
        <v>0.9</v>
      </c>
      <c r="AN58" s="96">
        <v>0.9</v>
      </c>
      <c r="AO58" s="96">
        <v>0.9</v>
      </c>
      <c r="AP58" s="185">
        <v>0.9</v>
      </c>
      <c r="AQ58" s="197">
        <v>0.02</v>
      </c>
      <c r="AR58" s="170" t="s">
        <v>219</v>
      </c>
      <c r="AS58" s="171"/>
    </row>
    <row r="59" spans="1:45" s="172" customFormat="1" x14ac:dyDescent="0.2"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  <c r="R59" s="117"/>
      <c r="S59" s="117"/>
      <c r="T59" s="117"/>
      <c r="U59" s="117"/>
      <c r="V59" s="117"/>
      <c r="W59" s="117"/>
      <c r="X59" s="117"/>
      <c r="Y59" s="117"/>
      <c r="Z59" s="117"/>
      <c r="AA59" s="117"/>
      <c r="AB59" s="117"/>
      <c r="AC59" s="117"/>
      <c r="AD59" s="422">
        <f>SUM(AD12:AD58)</f>
        <v>0.99980000000000036</v>
      </c>
      <c r="AE59" s="422">
        <f>SUM(AE12:AE58)</f>
        <v>0.8075224199288259</v>
      </c>
    </row>
    <row r="60" spans="1:45" x14ac:dyDescent="0.2">
      <c r="E60" s="194"/>
      <c r="AE60" s="421">
        <f>AE59*2</f>
        <v>1.6150448398576518</v>
      </c>
    </row>
  </sheetData>
  <mergeCells count="270">
    <mergeCell ref="Y43:Y46"/>
    <mergeCell ref="W47:W48"/>
    <mergeCell ref="X47:X48"/>
    <mergeCell ref="Y47:Y48"/>
    <mergeCell ref="W51:W53"/>
    <mergeCell ref="X51:X53"/>
    <mergeCell ref="Y51:Y53"/>
    <mergeCell ref="T51:T53"/>
    <mergeCell ref="U51:U53"/>
    <mergeCell ref="V51:V53"/>
    <mergeCell ref="W43:W46"/>
    <mergeCell ref="X43:X46"/>
    <mergeCell ref="W32:W37"/>
    <mergeCell ref="X32:X37"/>
    <mergeCell ref="Y32:Y37"/>
    <mergeCell ref="W38:W42"/>
    <mergeCell ref="X38:X42"/>
    <mergeCell ref="Y38:Y42"/>
    <mergeCell ref="W9:Y9"/>
    <mergeCell ref="W10:W11"/>
    <mergeCell ref="X10:X11"/>
    <mergeCell ref="Y10:Y11"/>
    <mergeCell ref="W12:W19"/>
    <mergeCell ref="X12:X19"/>
    <mergeCell ref="Y12:Y19"/>
    <mergeCell ref="W20:W29"/>
    <mergeCell ref="X20:X29"/>
    <mergeCell ref="Y20:Y29"/>
    <mergeCell ref="T32:T37"/>
    <mergeCell ref="U32:U37"/>
    <mergeCell ref="V32:V37"/>
    <mergeCell ref="T38:T42"/>
    <mergeCell ref="U38:U42"/>
    <mergeCell ref="V38:V42"/>
    <mergeCell ref="T43:T46"/>
    <mergeCell ref="U43:U46"/>
    <mergeCell ref="V43:V46"/>
    <mergeCell ref="T9:V9"/>
    <mergeCell ref="T10:T11"/>
    <mergeCell ref="U10:U11"/>
    <mergeCell ref="V10:V11"/>
    <mergeCell ref="T12:T19"/>
    <mergeCell ref="U12:U19"/>
    <mergeCell ref="V12:V19"/>
    <mergeCell ref="T20:T29"/>
    <mergeCell ref="U20:U29"/>
    <mergeCell ref="V20:V29"/>
    <mergeCell ref="R47:R48"/>
    <mergeCell ref="S47:S48"/>
    <mergeCell ref="Z47:Z48"/>
    <mergeCell ref="AD47:AD48"/>
    <mergeCell ref="AE47:AE48"/>
    <mergeCell ref="D47:D48"/>
    <mergeCell ref="E47:E48"/>
    <mergeCell ref="F47:F48"/>
    <mergeCell ref="G47:G48"/>
    <mergeCell ref="H47:H48"/>
    <mergeCell ref="I47:I48"/>
    <mergeCell ref="J47:J48"/>
    <mergeCell ref="P47:P48"/>
    <mergeCell ref="Q47:Q48"/>
    <mergeCell ref="T47:T48"/>
    <mergeCell ref="U47:U48"/>
    <mergeCell ref="V47:V48"/>
    <mergeCell ref="AB43:AB46"/>
    <mergeCell ref="E51:E53"/>
    <mergeCell ref="F51:F53"/>
    <mergeCell ref="G51:G53"/>
    <mergeCell ref="H51:H53"/>
    <mergeCell ref="I51:I53"/>
    <mergeCell ref="J51:J53"/>
    <mergeCell ref="AB51:AB53"/>
    <mergeCell ref="E43:E46"/>
    <mergeCell ref="F43:F46"/>
    <mergeCell ref="G43:G46"/>
    <mergeCell ref="H43:H46"/>
    <mergeCell ref="I43:I46"/>
    <mergeCell ref="J43:J46"/>
    <mergeCell ref="AA43:AA46"/>
    <mergeCell ref="AA51:AA53"/>
    <mergeCell ref="P43:P46"/>
    <mergeCell ref="P51:P53"/>
    <mergeCell ref="K43:K46"/>
    <mergeCell ref="K51:K53"/>
    <mergeCell ref="L43:L46"/>
    <mergeCell ref="M43:M46"/>
    <mergeCell ref="N43:N46"/>
    <mergeCell ref="O43:O46"/>
    <mergeCell ref="E38:E42"/>
    <mergeCell ref="F38:F42"/>
    <mergeCell ref="G38:G42"/>
    <mergeCell ref="H38:H42"/>
    <mergeCell ref="I38:I42"/>
    <mergeCell ref="J38:J42"/>
    <mergeCell ref="AB38:AB42"/>
    <mergeCell ref="E32:E37"/>
    <mergeCell ref="F32:F37"/>
    <mergeCell ref="G32:G37"/>
    <mergeCell ref="H32:H37"/>
    <mergeCell ref="I32:I37"/>
    <mergeCell ref="J32:J37"/>
    <mergeCell ref="AA32:AA37"/>
    <mergeCell ref="AA38:AA42"/>
    <mergeCell ref="AB32:AB37"/>
    <mergeCell ref="K32:K37"/>
    <mergeCell ref="K38:K42"/>
    <mergeCell ref="P32:P37"/>
    <mergeCell ref="P38:P42"/>
    <mergeCell ref="Q32:Q37"/>
    <mergeCell ref="R32:R37"/>
    <mergeCell ref="S32:S37"/>
    <mergeCell ref="Z32:Z37"/>
    <mergeCell ref="E20:E29"/>
    <mergeCell ref="F20:F29"/>
    <mergeCell ref="G20:G29"/>
    <mergeCell ref="H20:H29"/>
    <mergeCell ref="I20:I29"/>
    <mergeCell ref="J20:J29"/>
    <mergeCell ref="AB20:AB29"/>
    <mergeCell ref="E12:E19"/>
    <mergeCell ref="F12:F19"/>
    <mergeCell ref="G12:G19"/>
    <mergeCell ref="H12:H19"/>
    <mergeCell ref="I12:I19"/>
    <mergeCell ref="J12:J19"/>
    <mergeCell ref="AA12:AA19"/>
    <mergeCell ref="AA20:AA29"/>
    <mergeCell ref="AB12:AB19"/>
    <mergeCell ref="K12:K19"/>
    <mergeCell ref="K20:K29"/>
    <mergeCell ref="P12:P19"/>
    <mergeCell ref="P20:P29"/>
    <mergeCell ref="L12:L19"/>
    <mergeCell ref="M12:M19"/>
    <mergeCell ref="N12:N19"/>
    <mergeCell ref="O12:O19"/>
    <mergeCell ref="A9:A11"/>
    <mergeCell ref="B9:B11"/>
    <mergeCell ref="C9:C11"/>
    <mergeCell ref="D9:D11"/>
    <mergeCell ref="E9:E11"/>
    <mergeCell ref="A1:C7"/>
    <mergeCell ref="D1:AK1"/>
    <mergeCell ref="AL1:AS7"/>
    <mergeCell ref="D2:AK2"/>
    <mergeCell ref="D3:AK3"/>
    <mergeCell ref="D4:E4"/>
    <mergeCell ref="F7:AK7"/>
    <mergeCell ref="F4:AK4"/>
    <mergeCell ref="D5:E5"/>
    <mergeCell ref="F5:AK5"/>
    <mergeCell ref="D6:E6"/>
    <mergeCell ref="F6:AK6"/>
    <mergeCell ref="D7:E7"/>
    <mergeCell ref="AN9:AN11"/>
    <mergeCell ref="AO9:AO11"/>
    <mergeCell ref="AA9:AA11"/>
    <mergeCell ref="F9:J9"/>
    <mergeCell ref="AB9:AB11"/>
    <mergeCell ref="AR9:AR11"/>
    <mergeCell ref="AS9:AS11"/>
    <mergeCell ref="F10:F11"/>
    <mergeCell ref="G10:G11"/>
    <mergeCell ref="H10:H11"/>
    <mergeCell ref="I10:J10"/>
    <mergeCell ref="AG10:AG11"/>
    <mergeCell ref="AH10:AH11"/>
    <mergeCell ref="AI10:AI11"/>
    <mergeCell ref="AJ10:AK10"/>
    <mergeCell ref="AF9:AF11"/>
    <mergeCell ref="AG9:AK9"/>
    <mergeCell ref="AL9:AL11"/>
    <mergeCell ref="AM9:AM11"/>
    <mergeCell ref="K9:K11"/>
    <mergeCell ref="P9:P11"/>
    <mergeCell ref="AP9:AP11"/>
    <mergeCell ref="AQ9:AQ11"/>
    <mergeCell ref="L9:N9"/>
    <mergeCell ref="O9:O11"/>
    <mergeCell ref="L10:L11"/>
    <mergeCell ref="M10:M11"/>
    <mergeCell ref="N10:N11"/>
    <mergeCell ref="Q9:S9"/>
    <mergeCell ref="Z9:Z11"/>
    <mergeCell ref="AD43:AD46"/>
    <mergeCell ref="AC9:AC11"/>
    <mergeCell ref="AC12:AC19"/>
    <mergeCell ref="AC20:AC29"/>
    <mergeCell ref="AC32:AC37"/>
    <mergeCell ref="AC38:AC42"/>
    <mergeCell ref="AC43:AC46"/>
    <mergeCell ref="AC51:AC53"/>
    <mergeCell ref="AD9:AD11"/>
    <mergeCell ref="AD12:AD19"/>
    <mergeCell ref="AD20:AD29"/>
    <mergeCell ref="AD32:AD37"/>
    <mergeCell ref="AD38:AD42"/>
    <mergeCell ref="AD51:AD53"/>
    <mergeCell ref="L51:L53"/>
    <mergeCell ref="M51:M53"/>
    <mergeCell ref="N51:N53"/>
    <mergeCell ref="O51:O53"/>
    <mergeCell ref="L20:L29"/>
    <mergeCell ref="M20:M29"/>
    <mergeCell ref="N20:N29"/>
    <mergeCell ref="O20:O29"/>
    <mergeCell ref="L32:L37"/>
    <mergeCell ref="M32:M37"/>
    <mergeCell ref="N32:N37"/>
    <mergeCell ref="O32:O37"/>
    <mergeCell ref="L38:L42"/>
    <mergeCell ref="M38:M42"/>
    <mergeCell ref="N38:N42"/>
    <mergeCell ref="O38:O42"/>
    <mergeCell ref="AA30:AA31"/>
    <mergeCell ref="AB30:AB31"/>
    <mergeCell ref="AC30:AC31"/>
    <mergeCell ref="AD30:AD31"/>
    <mergeCell ref="A30:A31"/>
    <mergeCell ref="B30:B31"/>
    <mergeCell ref="C30:C31"/>
    <mergeCell ref="D30:D31"/>
    <mergeCell ref="E30:E31"/>
    <mergeCell ref="F30:F31"/>
    <mergeCell ref="G30:G31"/>
    <mergeCell ref="H30:H31"/>
    <mergeCell ref="I30:I31"/>
    <mergeCell ref="T30:T31"/>
    <mergeCell ref="U30:U31"/>
    <mergeCell ref="V30:V31"/>
    <mergeCell ref="W30:W31"/>
    <mergeCell ref="X30:X31"/>
    <mergeCell ref="Y30:Y31"/>
    <mergeCell ref="R12:R19"/>
    <mergeCell ref="S12:S19"/>
    <mergeCell ref="Z12:Z19"/>
    <mergeCell ref="Q20:Q29"/>
    <mergeCell ref="R20:R29"/>
    <mergeCell ref="S20:S29"/>
    <mergeCell ref="Z20:Z29"/>
    <mergeCell ref="J30:J31"/>
    <mergeCell ref="P30:P31"/>
    <mergeCell ref="Q30:Q31"/>
    <mergeCell ref="R30:R31"/>
    <mergeCell ref="S30:S31"/>
    <mergeCell ref="Z30:Z31"/>
    <mergeCell ref="AE51:AE53"/>
    <mergeCell ref="AE9:AE11"/>
    <mergeCell ref="AE12:AE19"/>
    <mergeCell ref="AE20:AE29"/>
    <mergeCell ref="AE30:AE31"/>
    <mergeCell ref="AE32:AE37"/>
    <mergeCell ref="AE38:AE42"/>
    <mergeCell ref="AE43:AE46"/>
    <mergeCell ref="Q38:Q42"/>
    <mergeCell ref="R38:R42"/>
    <mergeCell ref="S38:S42"/>
    <mergeCell ref="Z38:Z42"/>
    <mergeCell ref="Q43:Q46"/>
    <mergeCell ref="R43:R46"/>
    <mergeCell ref="S43:S46"/>
    <mergeCell ref="Z43:Z46"/>
    <mergeCell ref="Q51:Q53"/>
    <mergeCell ref="R51:R53"/>
    <mergeCell ref="S51:S53"/>
    <mergeCell ref="Z51:Z53"/>
    <mergeCell ref="Q10:Q11"/>
    <mergeCell ref="R10:R11"/>
    <mergeCell ref="S10:S11"/>
    <mergeCell ref="Q12:Q19"/>
  </mergeCells>
  <pageMargins left="0.7" right="0.7" top="0.75" bottom="0.75" header="0.3" footer="0.3"/>
  <pageSetup scale="17" orientation="landscape" horizontalDpi="0" verticalDpi="0"/>
  <headerFooter>
    <oddHeader>&amp;C&amp;"System Font,Negrita"&amp;16&amp;K000000PLAN OPERATIVO ANUAL
SEGUIMIENTO VIGENCIA 2021
ESE HOSPITAL DE LA VEGA</oddHeader>
    <oddFooter>&amp;L&amp;"Calibri,Normal"&amp;K000000
Dra Viviana Marcela Clavijo
Gerente</oddFooter>
  </headerFooter>
  <rowBreaks count="1" manualBreakCount="1">
    <brk id="48" max="44" man="1"/>
  </rowBreaks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BB052-B592-B54B-9E6A-203C702C0E41}">
  <dimension ref="A1:F18"/>
  <sheetViews>
    <sheetView zoomScale="142" workbookViewId="0">
      <selection activeCell="F17" sqref="F17"/>
    </sheetView>
  </sheetViews>
  <sheetFormatPr baseColWidth="10" defaultColWidth="10.83203125" defaultRowHeight="16" x14ac:dyDescent="0.2"/>
  <cols>
    <col min="1" max="1" width="10.83203125" style="648"/>
    <col min="2" max="2" width="78" style="642" customWidth="1"/>
    <col min="3" max="6" width="10.83203125" style="642"/>
    <col min="7" max="16384" width="10.83203125" style="73"/>
  </cols>
  <sheetData>
    <row r="1" spans="1:6" s="71" customFormat="1" ht="15" customHeight="1" x14ac:dyDescent="0.2">
      <c r="A1" s="642"/>
      <c r="B1" s="642"/>
      <c r="C1" s="642"/>
      <c r="D1" s="642"/>
      <c r="E1" s="642"/>
      <c r="F1" s="642"/>
    </row>
    <row r="2" spans="1:6" s="71" customFormat="1" ht="51" x14ac:dyDescent="0.2">
      <c r="A2" s="654" t="s">
        <v>643</v>
      </c>
      <c r="B2" s="654" t="s">
        <v>150</v>
      </c>
      <c r="C2" s="654" t="s">
        <v>347</v>
      </c>
      <c r="D2" s="654" t="s">
        <v>505</v>
      </c>
      <c r="E2" s="654" t="s">
        <v>349</v>
      </c>
      <c r="F2" s="654" t="s">
        <v>385</v>
      </c>
    </row>
    <row r="3" spans="1:6" s="117" customFormat="1" ht="17" x14ac:dyDescent="0.2">
      <c r="A3" s="554">
        <v>1</v>
      </c>
      <c r="B3" s="649" t="s">
        <v>460</v>
      </c>
      <c r="C3" s="560">
        <v>0.9</v>
      </c>
      <c r="D3" s="560">
        <v>1</v>
      </c>
      <c r="E3" s="560">
        <v>0.1</v>
      </c>
      <c r="F3" s="576">
        <f t="shared" ref="F3:F16" si="0">D3*E3</f>
        <v>0.1</v>
      </c>
    </row>
    <row r="4" spans="1:6" s="138" customFormat="1" ht="17" x14ac:dyDescent="0.2">
      <c r="A4" s="554">
        <v>2</v>
      </c>
      <c r="B4" s="650" t="s">
        <v>356</v>
      </c>
      <c r="C4" s="556">
        <v>84.3</v>
      </c>
      <c r="D4" s="560">
        <v>0.77</v>
      </c>
      <c r="E4" s="560">
        <v>0.18</v>
      </c>
      <c r="F4" s="560">
        <f t="shared" si="0"/>
        <v>0.1386</v>
      </c>
    </row>
    <row r="5" spans="1:6" s="149" customFormat="1" ht="17" x14ac:dyDescent="0.2">
      <c r="A5" s="554">
        <v>3</v>
      </c>
      <c r="B5" s="651" t="s">
        <v>465</v>
      </c>
      <c r="C5" s="561">
        <v>0.1295</v>
      </c>
      <c r="D5" s="558">
        <v>0</v>
      </c>
      <c r="E5" s="558">
        <v>0.01</v>
      </c>
      <c r="F5" s="558">
        <f t="shared" si="0"/>
        <v>0</v>
      </c>
    </row>
    <row r="6" spans="1:6" s="149" customFormat="1" ht="34" x14ac:dyDescent="0.2">
      <c r="A6" s="554">
        <v>4</v>
      </c>
      <c r="B6" s="652" t="s">
        <v>187</v>
      </c>
      <c r="C6" s="554">
        <v>21</v>
      </c>
      <c r="D6" s="555">
        <v>1</v>
      </c>
      <c r="E6" s="558">
        <v>0.24</v>
      </c>
      <c r="F6" s="558">
        <f t="shared" si="0"/>
        <v>0.24</v>
      </c>
    </row>
    <row r="7" spans="1:6" s="149" customFormat="1" ht="17" x14ac:dyDescent="0.2">
      <c r="A7" s="554">
        <v>5</v>
      </c>
      <c r="B7" s="652" t="s">
        <v>188</v>
      </c>
      <c r="C7" s="554">
        <v>6</v>
      </c>
      <c r="D7" s="555">
        <v>0</v>
      </c>
      <c r="E7" s="558">
        <v>0.13</v>
      </c>
      <c r="F7" s="558">
        <f t="shared" si="0"/>
        <v>0</v>
      </c>
    </row>
    <row r="8" spans="1:6" s="149" customFormat="1" ht="17" x14ac:dyDescent="0.2">
      <c r="A8" s="554">
        <v>6</v>
      </c>
      <c r="B8" s="652" t="s">
        <v>178</v>
      </c>
      <c r="C8" s="556">
        <v>0</v>
      </c>
      <c r="D8" s="557">
        <v>1</v>
      </c>
      <c r="E8" s="560">
        <v>0.17</v>
      </c>
      <c r="F8" s="560">
        <f t="shared" si="0"/>
        <v>0.17</v>
      </c>
    </row>
    <row r="9" spans="1:6" s="149" customFormat="1" ht="34" x14ac:dyDescent="0.2">
      <c r="A9" s="554">
        <v>7</v>
      </c>
      <c r="B9" s="653" t="s">
        <v>189</v>
      </c>
      <c r="C9" s="554">
        <v>22</v>
      </c>
      <c r="D9" s="555">
        <v>1</v>
      </c>
      <c r="E9" s="558">
        <v>0.02</v>
      </c>
      <c r="F9" s="558">
        <f t="shared" si="0"/>
        <v>0.02</v>
      </c>
    </row>
    <row r="10" spans="1:6" s="149" customFormat="1" ht="17" x14ac:dyDescent="0.2">
      <c r="A10" s="554">
        <v>8</v>
      </c>
      <c r="B10" s="105" t="s">
        <v>190</v>
      </c>
      <c r="C10" s="150">
        <v>0</v>
      </c>
      <c r="D10" s="167">
        <v>1</v>
      </c>
      <c r="E10" s="582">
        <v>0.02</v>
      </c>
      <c r="F10" s="582">
        <f t="shared" si="0"/>
        <v>0.02</v>
      </c>
    </row>
    <row r="11" spans="1:6" s="149" customFormat="1" ht="17" x14ac:dyDescent="0.2">
      <c r="A11" s="554">
        <v>9</v>
      </c>
      <c r="B11" s="105" t="s">
        <v>204</v>
      </c>
      <c r="C11" s="562">
        <v>1.2999999999999999E-2</v>
      </c>
      <c r="D11" s="562">
        <v>1</v>
      </c>
      <c r="E11" s="582">
        <v>0.05</v>
      </c>
      <c r="F11" s="582">
        <f t="shared" si="0"/>
        <v>0.05</v>
      </c>
    </row>
    <row r="12" spans="1:6" s="149" customFormat="1" ht="34" x14ac:dyDescent="0.2">
      <c r="A12" s="554">
        <v>10</v>
      </c>
      <c r="B12" s="653" t="s">
        <v>185</v>
      </c>
      <c r="C12" s="554">
        <v>0</v>
      </c>
      <c r="D12" s="555">
        <v>1</v>
      </c>
      <c r="E12" s="582">
        <v>0.05</v>
      </c>
      <c r="F12" s="582">
        <f t="shared" si="0"/>
        <v>0.05</v>
      </c>
    </row>
    <row r="13" spans="1:6" s="149" customFormat="1" ht="34" x14ac:dyDescent="0.2">
      <c r="A13" s="554">
        <v>11</v>
      </c>
      <c r="B13" s="105" t="s">
        <v>202</v>
      </c>
      <c r="C13" s="561">
        <v>4.0000000000000002E-4</v>
      </c>
      <c r="D13" s="561">
        <v>0</v>
      </c>
      <c r="E13" s="558">
        <v>0.01</v>
      </c>
      <c r="F13" s="573">
        <f t="shared" si="0"/>
        <v>0</v>
      </c>
    </row>
    <row r="14" spans="1:6" s="117" customFormat="1" ht="34" x14ac:dyDescent="0.2">
      <c r="A14" s="554">
        <v>12</v>
      </c>
      <c r="B14" s="105" t="s">
        <v>473</v>
      </c>
      <c r="C14" s="571">
        <v>0</v>
      </c>
      <c r="D14" s="571">
        <v>1</v>
      </c>
      <c r="E14" s="583">
        <v>6.6E-3</v>
      </c>
      <c r="F14" s="583">
        <f t="shared" si="0"/>
        <v>6.6E-3</v>
      </c>
    </row>
    <row r="15" spans="1:6" s="117" customFormat="1" ht="34" x14ac:dyDescent="0.2">
      <c r="A15" s="554">
        <v>13</v>
      </c>
      <c r="B15" s="105" t="s">
        <v>350</v>
      </c>
      <c r="C15" s="571" t="s">
        <v>353</v>
      </c>
      <c r="D15" s="571">
        <v>1</v>
      </c>
      <c r="E15" s="583">
        <v>6.6E-3</v>
      </c>
      <c r="F15" s="583">
        <f t="shared" si="0"/>
        <v>6.6E-3</v>
      </c>
    </row>
    <row r="16" spans="1:6" s="117" customFormat="1" ht="17" x14ac:dyDescent="0.2">
      <c r="A16" s="554">
        <v>14</v>
      </c>
      <c r="B16" s="653" t="s">
        <v>191</v>
      </c>
      <c r="C16" s="563">
        <v>0</v>
      </c>
      <c r="D16" s="570">
        <v>1</v>
      </c>
      <c r="E16" s="583">
        <v>6.6E-3</v>
      </c>
      <c r="F16" s="583">
        <f t="shared" si="0"/>
        <v>6.6E-3</v>
      </c>
    </row>
    <row r="17" spans="1:6" s="172" customFormat="1" x14ac:dyDescent="0.2">
      <c r="A17" s="647"/>
      <c r="B17" s="643"/>
      <c r="C17" s="643"/>
      <c r="D17" s="643"/>
      <c r="E17" s="644">
        <f>SUM(E3:E16)</f>
        <v>0.99980000000000036</v>
      </c>
      <c r="F17" s="680">
        <f>SUM(F3:F16)</f>
        <v>0.80840000000000034</v>
      </c>
    </row>
    <row r="18" spans="1:6" x14ac:dyDescent="0.2">
      <c r="B18" s="645"/>
      <c r="F18" s="646"/>
    </row>
  </sheetData>
  <pageMargins left="0.7" right="0.7" top="0.75" bottom="0.75" header="0.3" footer="0.3"/>
  <pageSetup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95FF3-D588-5543-8096-39B04B8FA4E5}">
  <dimension ref="B5:I18"/>
  <sheetViews>
    <sheetView topLeftCell="A4" zoomScale="238" workbookViewId="0">
      <selection activeCell="C18" sqref="C18"/>
    </sheetView>
  </sheetViews>
  <sheetFormatPr baseColWidth="10" defaultColWidth="10.83203125" defaultRowHeight="16" x14ac:dyDescent="0.2"/>
  <sheetData>
    <row r="5" spans="2:9" x14ac:dyDescent="0.2">
      <c r="B5" t="s">
        <v>602</v>
      </c>
      <c r="C5" s="415">
        <f>'PLAN INDICATIVO'!AE59</f>
        <v>0.8075224199288259</v>
      </c>
    </row>
    <row r="10" spans="2:9" x14ac:dyDescent="0.2">
      <c r="B10" t="s">
        <v>603</v>
      </c>
      <c r="C10" t="s">
        <v>605</v>
      </c>
      <c r="D10" t="s">
        <v>606</v>
      </c>
    </row>
    <row r="11" spans="2:9" x14ac:dyDescent="0.2">
      <c r="B11" t="s">
        <v>154</v>
      </c>
      <c r="C11">
        <v>7</v>
      </c>
      <c r="D11">
        <v>8</v>
      </c>
      <c r="E11" s="679">
        <f>'PROCESOS DIRECCIONAMIENTO'!BW41</f>
        <v>9.4828571428571443E-2</v>
      </c>
    </row>
    <row r="12" spans="2:9" x14ac:dyDescent="0.2">
      <c r="B12" t="s">
        <v>159</v>
      </c>
      <c r="C12">
        <v>16</v>
      </c>
      <c r="D12">
        <v>25</v>
      </c>
      <c r="E12" s="418">
        <f>'PROCESOS MISIONALES'!BW75</f>
        <v>0.55889640776999561</v>
      </c>
      <c r="G12">
        <f>C12/D12</f>
        <v>0.64</v>
      </c>
      <c r="I12" s="552">
        <f>E12/0.7</f>
        <v>0.79842343967142237</v>
      </c>
    </row>
    <row r="13" spans="2:9" x14ac:dyDescent="0.2">
      <c r="B13" t="s">
        <v>158</v>
      </c>
      <c r="C13">
        <v>7</v>
      </c>
      <c r="D13">
        <v>10</v>
      </c>
      <c r="E13" s="418">
        <f>'PROCESOS APOYO'!BW55</f>
        <v>0.14799999999999999</v>
      </c>
    </row>
    <row r="14" spans="2:9" x14ac:dyDescent="0.2">
      <c r="B14" t="s">
        <v>604</v>
      </c>
      <c r="C14">
        <v>4</v>
      </c>
      <c r="D14">
        <v>4</v>
      </c>
      <c r="E14" s="418">
        <f>'PROCESOS EVALUACION'!BW30</f>
        <v>3.9971983972705995E-2</v>
      </c>
    </row>
    <row r="15" spans="2:9" x14ac:dyDescent="0.2">
      <c r="C15">
        <v>34</v>
      </c>
      <c r="D15">
        <f>SUM(D11:D14)</f>
        <v>47</v>
      </c>
      <c r="E15" s="664">
        <f>SUM(E11:E14)</f>
        <v>0.84169696317127307</v>
      </c>
    </row>
    <row r="16" spans="2:9" x14ac:dyDescent="0.2">
      <c r="E16" s="416"/>
    </row>
    <row r="18" spans="2:3" x14ac:dyDescent="0.2">
      <c r="B18" t="s">
        <v>603</v>
      </c>
      <c r="C18" s="664">
        <f>C15/D15</f>
        <v>0.72340425531914898</v>
      </c>
    </row>
  </sheetData>
  <pageMargins left="0.7" right="0.7" top="0.75" bottom="0.75" header="0.3" footer="0.3"/>
  <pageSetup orientation="landscape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96EB9-1A7F-BC4B-8772-C6BB844B750F}">
  <dimension ref="A1:P838"/>
  <sheetViews>
    <sheetView tabSelected="1" zoomScale="97" zoomScaleNormal="97" workbookViewId="0">
      <selection activeCell="O7" sqref="O7"/>
    </sheetView>
  </sheetViews>
  <sheetFormatPr baseColWidth="10" defaultColWidth="14.5" defaultRowHeight="15" customHeight="1" x14ac:dyDescent="0.2"/>
  <cols>
    <col min="1" max="1" width="6.33203125" style="613" customWidth="1"/>
    <col min="2" max="2" width="89.33203125" style="632" customWidth="1"/>
    <col min="3" max="3" width="11.6640625" style="613" hidden="1" customWidth="1"/>
    <col min="4" max="4" width="15" style="613" hidden="1" customWidth="1"/>
    <col min="5" max="6" width="11.6640625" style="613" hidden="1" customWidth="1"/>
    <col min="7" max="7" width="15" style="613" hidden="1" customWidth="1"/>
    <col min="8" max="8" width="11.6640625" style="613" hidden="1" customWidth="1"/>
    <col min="9" max="12" width="11.6640625" style="640" customWidth="1"/>
    <col min="13" max="14" width="11.5" style="613" customWidth="1"/>
    <col min="15" max="15" width="30.1640625" style="613" customWidth="1"/>
    <col min="16" max="16" width="35.33203125" style="613" customWidth="1"/>
    <col min="17" max="26" width="11.5" style="613" customWidth="1"/>
    <col min="27" max="16384" width="14.5" style="613"/>
  </cols>
  <sheetData>
    <row r="1" spans="1:16" ht="15" customHeight="1" thickBot="1" x14ac:dyDescent="0.25">
      <c r="B1" s="870"/>
      <c r="C1" s="870"/>
      <c r="D1" s="870"/>
      <c r="E1" s="870"/>
      <c r="F1" s="870"/>
      <c r="G1" s="870"/>
      <c r="H1" s="870"/>
      <c r="I1" s="870"/>
      <c r="J1" s="870"/>
      <c r="K1" s="870"/>
      <c r="L1" s="870"/>
    </row>
    <row r="2" spans="1:16" ht="10" customHeight="1" x14ac:dyDescent="0.2">
      <c r="A2" s="868" t="s">
        <v>641</v>
      </c>
      <c r="B2" s="868" t="s">
        <v>10</v>
      </c>
      <c r="C2" s="871" t="s">
        <v>375</v>
      </c>
      <c r="D2" s="872"/>
      <c r="E2" s="873"/>
      <c r="F2" s="871" t="s">
        <v>627</v>
      </c>
      <c r="G2" s="872"/>
      <c r="H2" s="873"/>
      <c r="I2" s="868" t="s">
        <v>628</v>
      </c>
      <c r="J2" s="868" t="s">
        <v>629</v>
      </c>
      <c r="K2" s="878" t="s">
        <v>349</v>
      </c>
      <c r="L2" s="868" t="s">
        <v>385</v>
      </c>
    </row>
    <row r="3" spans="1:16" ht="16" customHeight="1" x14ac:dyDescent="0.2">
      <c r="A3" s="869"/>
      <c r="B3" s="869"/>
      <c r="C3" s="874" t="s">
        <v>376</v>
      </c>
      <c r="D3" s="876" t="s">
        <v>377</v>
      </c>
      <c r="E3" s="880" t="s">
        <v>378</v>
      </c>
      <c r="F3" s="874" t="s">
        <v>376</v>
      </c>
      <c r="G3" s="876" t="s">
        <v>377</v>
      </c>
      <c r="H3" s="880" t="s">
        <v>378</v>
      </c>
      <c r="I3" s="869"/>
      <c r="J3" s="869"/>
      <c r="K3" s="879"/>
      <c r="L3" s="869"/>
    </row>
    <row r="4" spans="1:16" ht="33" customHeight="1" thickBot="1" x14ac:dyDescent="0.25">
      <c r="A4" s="869"/>
      <c r="B4" s="869"/>
      <c r="C4" s="875"/>
      <c r="D4" s="877"/>
      <c r="E4" s="881"/>
      <c r="F4" s="875"/>
      <c r="G4" s="877"/>
      <c r="H4" s="881"/>
      <c r="I4" s="869"/>
      <c r="J4" s="869"/>
      <c r="K4" s="879"/>
      <c r="L4" s="869"/>
    </row>
    <row r="5" spans="1:16" ht="17" x14ac:dyDescent="0.2">
      <c r="A5" s="665">
        <v>1</v>
      </c>
      <c r="B5" s="614" t="s">
        <v>481</v>
      </c>
      <c r="C5" s="599">
        <v>7</v>
      </c>
      <c r="D5" s="599">
        <v>22</v>
      </c>
      <c r="E5" s="612">
        <v>0.31818181818181818</v>
      </c>
      <c r="F5" s="599">
        <v>22</v>
      </c>
      <c r="G5" s="599">
        <v>22</v>
      </c>
      <c r="H5" s="612">
        <v>1</v>
      </c>
      <c r="I5" s="568">
        <v>0.9</v>
      </c>
      <c r="J5" s="568">
        <v>1</v>
      </c>
      <c r="K5" s="568">
        <v>0.01</v>
      </c>
      <c r="L5" s="666">
        <f>K5*J5</f>
        <v>0.01</v>
      </c>
    </row>
    <row r="6" spans="1:16" ht="17" x14ac:dyDescent="0.2">
      <c r="A6" s="667">
        <v>2</v>
      </c>
      <c r="B6" s="605" t="s">
        <v>186</v>
      </c>
      <c r="C6" s="600">
        <v>10</v>
      </c>
      <c r="D6" s="600">
        <v>10</v>
      </c>
      <c r="E6" s="601">
        <v>1</v>
      </c>
      <c r="F6" s="600">
        <v>10</v>
      </c>
      <c r="G6" s="600">
        <v>10</v>
      </c>
      <c r="H6" s="601">
        <v>1</v>
      </c>
      <c r="I6" s="566">
        <v>0.9</v>
      </c>
      <c r="J6" s="566">
        <v>1</v>
      </c>
      <c r="K6" s="566">
        <v>0.01</v>
      </c>
      <c r="L6" s="668">
        <f t="shared" ref="L6:L51" si="0">K6*J6</f>
        <v>0.01</v>
      </c>
    </row>
    <row r="7" spans="1:16" ht="34" x14ac:dyDescent="0.2">
      <c r="A7" s="667">
        <v>3</v>
      </c>
      <c r="B7" s="605" t="s">
        <v>365</v>
      </c>
      <c r="C7" s="600">
        <v>6</v>
      </c>
      <c r="D7" s="600">
        <v>6</v>
      </c>
      <c r="E7" s="601">
        <v>1</v>
      </c>
      <c r="F7" s="600">
        <v>11</v>
      </c>
      <c r="G7" s="600">
        <v>11</v>
      </c>
      <c r="H7" s="601">
        <v>1</v>
      </c>
      <c r="I7" s="566">
        <v>1</v>
      </c>
      <c r="J7" s="566">
        <v>1</v>
      </c>
      <c r="K7" s="566">
        <v>0.01</v>
      </c>
      <c r="L7" s="668">
        <f t="shared" si="0"/>
        <v>0.01</v>
      </c>
    </row>
    <row r="8" spans="1:16" ht="17" x14ac:dyDescent="0.2">
      <c r="A8" s="667">
        <v>4</v>
      </c>
      <c r="B8" s="592" t="s">
        <v>34</v>
      </c>
      <c r="C8" s="592"/>
      <c r="D8" s="592"/>
      <c r="E8" s="592" t="s">
        <v>401</v>
      </c>
      <c r="F8" s="611">
        <v>1.3211200000000001</v>
      </c>
      <c r="G8" s="592">
        <v>1.1000000000000001</v>
      </c>
      <c r="H8" s="611">
        <v>1.2010181818181818</v>
      </c>
      <c r="I8" s="563">
        <v>1.1000000000000001</v>
      </c>
      <c r="J8" s="570">
        <v>1</v>
      </c>
      <c r="K8" s="569">
        <v>2E-3</v>
      </c>
      <c r="L8" s="668">
        <f t="shared" si="0"/>
        <v>2E-3</v>
      </c>
    </row>
    <row r="9" spans="1:16" ht="17" x14ac:dyDescent="0.2">
      <c r="A9" s="667">
        <v>5</v>
      </c>
      <c r="B9" s="592" t="s">
        <v>441</v>
      </c>
      <c r="C9" s="592">
        <v>11</v>
      </c>
      <c r="D9" s="592">
        <v>28</v>
      </c>
      <c r="E9" s="603">
        <v>0.39285714285714285</v>
      </c>
      <c r="F9" s="592">
        <v>11</v>
      </c>
      <c r="G9" s="592">
        <v>28</v>
      </c>
      <c r="H9" s="603">
        <v>0.39285714285714285</v>
      </c>
      <c r="I9" s="570">
        <v>0.9</v>
      </c>
      <c r="J9" s="570">
        <v>0.35357142857142859</v>
      </c>
      <c r="K9" s="569">
        <v>8.0000000000000002E-3</v>
      </c>
      <c r="L9" s="668">
        <f t="shared" si="0"/>
        <v>2.828571428571429E-3</v>
      </c>
    </row>
    <row r="10" spans="1:16" ht="17" x14ac:dyDescent="0.2">
      <c r="A10" s="667">
        <v>6</v>
      </c>
      <c r="B10" s="592" t="s">
        <v>366</v>
      </c>
      <c r="C10" s="600">
        <v>88</v>
      </c>
      <c r="D10" s="600">
        <v>88</v>
      </c>
      <c r="E10" s="601">
        <v>1</v>
      </c>
      <c r="F10" s="600">
        <v>88</v>
      </c>
      <c r="G10" s="600">
        <v>88</v>
      </c>
      <c r="H10" s="601">
        <v>1</v>
      </c>
      <c r="I10" s="566">
        <v>0.9</v>
      </c>
      <c r="J10" s="566">
        <v>1</v>
      </c>
      <c r="K10" s="566">
        <v>0.02</v>
      </c>
      <c r="L10" s="668">
        <f t="shared" si="0"/>
        <v>0.02</v>
      </c>
      <c r="M10" s="615"/>
    </row>
    <row r="11" spans="1:16" ht="51" x14ac:dyDescent="0.2">
      <c r="A11" s="667">
        <v>7</v>
      </c>
      <c r="B11" s="616" t="s">
        <v>44</v>
      </c>
      <c r="C11" s="610"/>
      <c r="D11" s="610"/>
      <c r="E11" s="609">
        <v>1</v>
      </c>
      <c r="F11" s="610"/>
      <c r="G11" s="610"/>
      <c r="H11" s="609">
        <v>1</v>
      </c>
      <c r="I11" s="565">
        <v>1</v>
      </c>
      <c r="J11" s="565">
        <v>1</v>
      </c>
      <c r="K11" s="565">
        <v>0.02</v>
      </c>
      <c r="L11" s="668">
        <f t="shared" si="0"/>
        <v>0.02</v>
      </c>
    </row>
    <row r="12" spans="1:16" ht="35" thickBot="1" x14ac:dyDescent="0.25">
      <c r="A12" s="669">
        <v>8</v>
      </c>
      <c r="B12" s="641" t="s">
        <v>47</v>
      </c>
      <c r="C12" s="607">
        <v>1</v>
      </c>
      <c r="D12" s="607">
        <v>1</v>
      </c>
      <c r="E12" s="608">
        <v>1</v>
      </c>
      <c r="F12" s="607">
        <v>1</v>
      </c>
      <c r="G12" s="607">
        <v>1</v>
      </c>
      <c r="H12" s="608">
        <v>1</v>
      </c>
      <c r="I12" s="567">
        <v>1</v>
      </c>
      <c r="J12" s="567">
        <v>1</v>
      </c>
      <c r="K12" s="567">
        <v>0.02</v>
      </c>
      <c r="L12" s="670">
        <f t="shared" si="0"/>
        <v>0.02</v>
      </c>
      <c r="N12" s="676">
        <f>SUM(L5:L12)</f>
        <v>9.4828571428571443E-2</v>
      </c>
    </row>
    <row r="13" spans="1:16" s="618" customFormat="1" ht="17" x14ac:dyDescent="0.2">
      <c r="A13" s="665">
        <v>9</v>
      </c>
      <c r="B13" s="595" t="s">
        <v>459</v>
      </c>
      <c r="C13" s="617">
        <v>374</v>
      </c>
      <c r="D13" s="617">
        <v>6467</v>
      </c>
      <c r="E13" s="606">
        <v>5.7832070511829287E-2</v>
      </c>
      <c r="F13" s="617">
        <v>500</v>
      </c>
      <c r="G13" s="617">
        <v>6467</v>
      </c>
      <c r="H13" s="606">
        <v>7.7315602288541826E-2</v>
      </c>
      <c r="I13" s="575">
        <v>2.7099999999999999E-2</v>
      </c>
      <c r="J13" s="559">
        <v>1</v>
      </c>
      <c r="K13" s="575">
        <v>5.0000000000000001E-3</v>
      </c>
      <c r="L13" s="666">
        <f t="shared" si="0"/>
        <v>5.0000000000000001E-3</v>
      </c>
      <c r="P13" s="531"/>
    </row>
    <row r="14" spans="1:16" s="618" customFormat="1" ht="17" x14ac:dyDescent="0.2">
      <c r="A14" s="667">
        <v>10</v>
      </c>
      <c r="B14" s="74" t="s">
        <v>483</v>
      </c>
      <c r="C14" s="581">
        <v>79</v>
      </c>
      <c r="D14" s="581">
        <v>632</v>
      </c>
      <c r="E14" s="560">
        <v>0.125</v>
      </c>
      <c r="F14" s="581">
        <v>89</v>
      </c>
      <c r="G14" s="581">
        <v>890</v>
      </c>
      <c r="H14" s="619">
        <v>0.1</v>
      </c>
      <c r="I14" s="560">
        <v>0.1</v>
      </c>
      <c r="J14" s="560">
        <v>1</v>
      </c>
      <c r="K14" s="576">
        <v>5.0000000000000001E-3</v>
      </c>
      <c r="L14" s="668">
        <f t="shared" si="0"/>
        <v>5.0000000000000001E-3</v>
      </c>
      <c r="P14" s="564"/>
    </row>
    <row r="15" spans="1:16" s="618" customFormat="1" ht="34" x14ac:dyDescent="0.2">
      <c r="A15" s="667">
        <v>11</v>
      </c>
      <c r="B15" s="592" t="s">
        <v>173</v>
      </c>
      <c r="C15" s="594">
        <v>255</v>
      </c>
      <c r="D15" s="594">
        <v>4789</v>
      </c>
      <c r="E15" s="604">
        <v>5.324702443098768E-2</v>
      </c>
      <c r="F15" s="594">
        <v>630</v>
      </c>
      <c r="G15" s="594">
        <v>4789</v>
      </c>
      <c r="H15" s="604">
        <v>0.13155147212361662</v>
      </c>
      <c r="I15" s="577">
        <v>0.1</v>
      </c>
      <c r="J15" s="571">
        <v>1</v>
      </c>
      <c r="K15" s="577">
        <v>0.02</v>
      </c>
      <c r="L15" s="668">
        <f t="shared" si="0"/>
        <v>0.02</v>
      </c>
      <c r="P15" s="564"/>
    </row>
    <row r="16" spans="1:16" s="618" customFormat="1" ht="34" x14ac:dyDescent="0.2">
      <c r="A16" s="667">
        <v>12</v>
      </c>
      <c r="B16" s="592" t="s">
        <v>467</v>
      </c>
      <c r="C16" s="594">
        <v>5</v>
      </c>
      <c r="D16" s="594">
        <v>5</v>
      </c>
      <c r="E16" s="593">
        <v>1</v>
      </c>
      <c r="F16" s="594">
        <v>5</v>
      </c>
      <c r="G16" s="594">
        <v>13</v>
      </c>
      <c r="H16" s="593">
        <v>0.38461538461538464</v>
      </c>
      <c r="I16" s="571">
        <v>0.157</v>
      </c>
      <c r="J16" s="571">
        <v>1</v>
      </c>
      <c r="K16" s="571">
        <v>0.02</v>
      </c>
      <c r="L16" s="668">
        <f t="shared" si="0"/>
        <v>0.02</v>
      </c>
      <c r="P16" s="564"/>
    </row>
    <row r="17" spans="1:16" s="618" customFormat="1" ht="17" x14ac:dyDescent="0.2">
      <c r="A17" s="667">
        <v>13</v>
      </c>
      <c r="B17" s="592" t="s">
        <v>431</v>
      </c>
      <c r="C17" s="594">
        <v>4</v>
      </c>
      <c r="D17" s="594">
        <v>41</v>
      </c>
      <c r="E17" s="593">
        <v>9.7560975609756101E-2</v>
      </c>
      <c r="F17" s="594">
        <v>8</v>
      </c>
      <c r="G17" s="594">
        <v>41</v>
      </c>
      <c r="H17" s="593">
        <v>0.1951219512195122</v>
      </c>
      <c r="I17" s="571">
        <v>0.08</v>
      </c>
      <c r="J17" s="571">
        <v>1</v>
      </c>
      <c r="K17" s="571">
        <v>0.08</v>
      </c>
      <c r="L17" s="668">
        <f t="shared" si="0"/>
        <v>0.08</v>
      </c>
      <c r="P17" s="564"/>
    </row>
    <row r="18" spans="1:16" s="618" customFormat="1" ht="34" x14ac:dyDescent="0.2">
      <c r="A18" s="667">
        <v>14</v>
      </c>
      <c r="B18" s="592" t="s">
        <v>432</v>
      </c>
      <c r="C18" s="594">
        <v>255</v>
      </c>
      <c r="D18" s="594">
        <v>4789</v>
      </c>
      <c r="E18" s="604">
        <v>5.324702443098768E-2</v>
      </c>
      <c r="F18" s="594">
        <v>630</v>
      </c>
      <c r="G18" s="594">
        <v>4789</v>
      </c>
      <c r="H18" s="604">
        <v>0.13155147212361662</v>
      </c>
      <c r="I18" s="577">
        <v>0.23</v>
      </c>
      <c r="J18" s="577">
        <v>1</v>
      </c>
      <c r="K18" s="577">
        <v>0.02</v>
      </c>
      <c r="L18" s="668">
        <f t="shared" si="0"/>
        <v>0.02</v>
      </c>
      <c r="P18" s="564"/>
    </row>
    <row r="19" spans="1:16" s="618" customFormat="1" ht="34" x14ac:dyDescent="0.2">
      <c r="A19" s="667">
        <v>15</v>
      </c>
      <c r="B19" s="592" t="s">
        <v>469</v>
      </c>
      <c r="C19" s="594">
        <v>4</v>
      </c>
      <c r="D19" s="594">
        <v>4</v>
      </c>
      <c r="E19" s="620">
        <v>1</v>
      </c>
      <c r="F19" s="594">
        <v>5</v>
      </c>
      <c r="G19" s="594">
        <v>14</v>
      </c>
      <c r="H19" s="620">
        <v>0.35714285714285715</v>
      </c>
      <c r="I19" s="578">
        <v>0.72599999999999998</v>
      </c>
      <c r="J19" s="578">
        <v>0.4919323101141283</v>
      </c>
      <c r="K19" s="578">
        <v>0.02</v>
      </c>
      <c r="L19" s="668">
        <f t="shared" si="0"/>
        <v>9.8386462022825669E-3</v>
      </c>
      <c r="P19" s="532"/>
    </row>
    <row r="20" spans="1:16" s="618" customFormat="1" ht="17" x14ac:dyDescent="0.2">
      <c r="A20" s="667">
        <v>16</v>
      </c>
      <c r="B20" s="592" t="s">
        <v>433</v>
      </c>
      <c r="C20" s="594">
        <v>148</v>
      </c>
      <c r="D20" s="594">
        <v>563</v>
      </c>
      <c r="E20" s="604">
        <v>0.26287744227353466</v>
      </c>
      <c r="F20" s="594">
        <v>148</v>
      </c>
      <c r="G20" s="594">
        <v>562</v>
      </c>
      <c r="H20" s="604">
        <v>0.26334519572953735</v>
      </c>
      <c r="I20" s="577">
        <v>0.1</v>
      </c>
      <c r="J20" s="579">
        <v>1</v>
      </c>
      <c r="K20" s="577">
        <v>0.08</v>
      </c>
      <c r="L20" s="668">
        <f t="shared" si="0"/>
        <v>0.08</v>
      </c>
      <c r="P20" s="564"/>
    </row>
    <row r="21" spans="1:16" s="618" customFormat="1" ht="34" x14ac:dyDescent="0.2">
      <c r="A21" s="667">
        <v>17</v>
      </c>
      <c r="B21" s="592" t="s">
        <v>626</v>
      </c>
      <c r="C21" s="594">
        <v>55</v>
      </c>
      <c r="D21" s="594">
        <v>893</v>
      </c>
      <c r="E21" s="604">
        <v>6.1590145576707729E-2</v>
      </c>
      <c r="F21" s="594">
        <v>99</v>
      </c>
      <c r="G21" s="594">
        <v>893</v>
      </c>
      <c r="H21" s="604">
        <v>0.11086226203807391</v>
      </c>
      <c r="I21" s="577">
        <v>0.7</v>
      </c>
      <c r="J21" s="577">
        <v>0.1583746600543913</v>
      </c>
      <c r="K21" s="577">
        <v>1.4999999999999999E-2</v>
      </c>
      <c r="L21" s="668">
        <f t="shared" si="0"/>
        <v>2.3756199008158692E-3</v>
      </c>
      <c r="P21" s="621"/>
    </row>
    <row r="22" spans="1:16" s="618" customFormat="1" ht="34" x14ac:dyDescent="0.2">
      <c r="A22" s="667">
        <v>18</v>
      </c>
      <c r="B22" s="605" t="s">
        <v>625</v>
      </c>
      <c r="C22" s="594">
        <v>22</v>
      </c>
      <c r="D22" s="594">
        <v>80</v>
      </c>
      <c r="E22" s="604">
        <v>0.27500000000000002</v>
      </c>
      <c r="F22" s="594">
        <v>31</v>
      </c>
      <c r="G22" s="594">
        <v>80</v>
      </c>
      <c r="H22" s="604">
        <v>0.38750000000000001</v>
      </c>
      <c r="I22" s="577">
        <v>0.05</v>
      </c>
      <c r="J22" s="577">
        <v>1</v>
      </c>
      <c r="K22" s="577">
        <v>1.4999999999999999E-2</v>
      </c>
      <c r="L22" s="668">
        <f t="shared" si="0"/>
        <v>1.4999999999999999E-2</v>
      </c>
      <c r="P22" s="621"/>
    </row>
    <row r="23" spans="1:16" s="618" customFormat="1" ht="34" x14ac:dyDescent="0.2">
      <c r="A23" s="667">
        <v>19</v>
      </c>
      <c r="B23" s="592" t="s">
        <v>496</v>
      </c>
      <c r="C23" s="594">
        <v>175</v>
      </c>
      <c r="D23" s="594">
        <v>1574</v>
      </c>
      <c r="E23" s="593">
        <v>0.11118170266836086</v>
      </c>
      <c r="F23" s="594">
        <v>282</v>
      </c>
      <c r="G23" s="594">
        <v>1574</v>
      </c>
      <c r="H23" s="593">
        <v>0.17916137229987295</v>
      </c>
      <c r="I23" s="571">
        <v>0.7</v>
      </c>
      <c r="J23" s="571">
        <v>0.2559448175712471</v>
      </c>
      <c r="K23" s="571">
        <v>0.06</v>
      </c>
      <c r="L23" s="668">
        <f t="shared" si="0"/>
        <v>1.5356689054274826E-2</v>
      </c>
      <c r="P23" s="621"/>
    </row>
    <row r="24" spans="1:16" s="618" customFormat="1" ht="34" x14ac:dyDescent="0.2">
      <c r="A24" s="667">
        <v>20</v>
      </c>
      <c r="B24" s="592" t="s">
        <v>624</v>
      </c>
      <c r="C24" s="594">
        <v>113</v>
      </c>
      <c r="D24" s="594">
        <v>1559</v>
      </c>
      <c r="E24" s="593">
        <v>7.2482360487491987E-2</v>
      </c>
      <c r="F24" s="594">
        <v>234</v>
      </c>
      <c r="G24" s="594">
        <v>1559</v>
      </c>
      <c r="H24" s="593">
        <v>0.150096215522771</v>
      </c>
      <c r="I24" s="571">
        <v>0.7</v>
      </c>
      <c r="J24" s="571">
        <v>0.21442316503253001</v>
      </c>
      <c r="K24" s="571">
        <v>0.02</v>
      </c>
      <c r="L24" s="668">
        <f t="shared" si="0"/>
        <v>4.2884633006506001E-3</v>
      </c>
      <c r="P24" s="621"/>
    </row>
    <row r="25" spans="1:16" s="618" customFormat="1" ht="34" x14ac:dyDescent="0.2">
      <c r="A25" s="667">
        <v>21</v>
      </c>
      <c r="B25" s="592" t="s">
        <v>455</v>
      </c>
      <c r="C25" s="594">
        <v>10</v>
      </c>
      <c r="D25" s="594">
        <v>234</v>
      </c>
      <c r="E25" s="593">
        <v>4.2735042735042736E-2</v>
      </c>
      <c r="F25" s="594">
        <v>24</v>
      </c>
      <c r="G25" s="594">
        <v>234</v>
      </c>
      <c r="H25" s="593">
        <v>0.10256410256410256</v>
      </c>
      <c r="I25" s="571">
        <v>0.05</v>
      </c>
      <c r="J25" s="571">
        <v>1</v>
      </c>
      <c r="K25" s="571">
        <v>0.02</v>
      </c>
      <c r="L25" s="668">
        <f t="shared" si="0"/>
        <v>0.02</v>
      </c>
      <c r="P25" s="621"/>
    </row>
    <row r="26" spans="1:16" s="618" customFormat="1" ht="34" x14ac:dyDescent="0.2">
      <c r="A26" s="667">
        <v>22</v>
      </c>
      <c r="B26" s="605" t="s">
        <v>382</v>
      </c>
      <c r="C26" s="594">
        <v>10</v>
      </c>
      <c r="D26" s="594">
        <v>13</v>
      </c>
      <c r="E26" s="593">
        <v>0.76923076923076927</v>
      </c>
      <c r="F26" s="594">
        <v>18</v>
      </c>
      <c r="G26" s="594">
        <v>27</v>
      </c>
      <c r="H26" s="593">
        <v>0.66666666666666663</v>
      </c>
      <c r="I26" s="571">
        <v>0.85</v>
      </c>
      <c r="J26" s="572">
        <v>0.78431372549019607</v>
      </c>
      <c r="K26" s="571">
        <v>0.06</v>
      </c>
      <c r="L26" s="668">
        <f t="shared" si="0"/>
        <v>4.7058823529411764E-2</v>
      </c>
      <c r="P26" s="621"/>
    </row>
    <row r="27" spans="1:16" s="618" customFormat="1" ht="34" x14ac:dyDescent="0.2">
      <c r="A27" s="667">
        <v>23</v>
      </c>
      <c r="B27" s="592" t="s">
        <v>70</v>
      </c>
      <c r="C27" s="594">
        <v>31</v>
      </c>
      <c r="D27" s="594">
        <v>44</v>
      </c>
      <c r="E27" s="593">
        <v>0.70454545454545459</v>
      </c>
      <c r="F27" s="594">
        <v>31</v>
      </c>
      <c r="G27" s="594">
        <v>44</v>
      </c>
      <c r="H27" s="593">
        <v>0.70454545454545459</v>
      </c>
      <c r="I27" s="571">
        <v>0.85</v>
      </c>
      <c r="J27" s="572">
        <v>0.82887700534759368</v>
      </c>
      <c r="K27" s="571">
        <v>0.08</v>
      </c>
      <c r="L27" s="668">
        <f t="shared" si="0"/>
        <v>6.6310160427807491E-2</v>
      </c>
      <c r="P27" s="621"/>
    </row>
    <row r="28" spans="1:16" s="618" customFormat="1" ht="17" x14ac:dyDescent="0.2">
      <c r="A28" s="667">
        <v>24</v>
      </c>
      <c r="B28" s="592" t="s">
        <v>73</v>
      </c>
      <c r="C28" s="594">
        <v>15</v>
      </c>
      <c r="D28" s="594">
        <v>15</v>
      </c>
      <c r="E28" s="593">
        <v>1</v>
      </c>
      <c r="F28" s="594">
        <v>35</v>
      </c>
      <c r="G28" s="594">
        <v>35</v>
      </c>
      <c r="H28" s="593">
        <v>1</v>
      </c>
      <c r="I28" s="571">
        <v>1</v>
      </c>
      <c r="J28" s="571">
        <v>1</v>
      </c>
      <c r="K28" s="571">
        <v>0.02</v>
      </c>
      <c r="L28" s="668">
        <f t="shared" si="0"/>
        <v>0.02</v>
      </c>
      <c r="P28" s="621"/>
    </row>
    <row r="29" spans="1:16" s="618" customFormat="1" ht="17" x14ac:dyDescent="0.2">
      <c r="A29" s="667">
        <v>25</v>
      </c>
      <c r="B29" s="592" t="s">
        <v>170</v>
      </c>
      <c r="C29" s="592"/>
      <c r="D29" s="592"/>
      <c r="E29" s="592">
        <v>0</v>
      </c>
      <c r="F29" s="592"/>
      <c r="G29" s="592"/>
      <c r="H29" s="592">
        <v>0</v>
      </c>
      <c r="I29" s="563">
        <v>0</v>
      </c>
      <c r="J29" s="570">
        <v>1</v>
      </c>
      <c r="K29" s="570">
        <v>0.01</v>
      </c>
      <c r="L29" s="668">
        <f t="shared" si="0"/>
        <v>0.01</v>
      </c>
      <c r="P29" s="621"/>
    </row>
    <row r="30" spans="1:16" s="618" customFormat="1" ht="34" x14ac:dyDescent="0.2">
      <c r="A30" s="667">
        <v>26</v>
      </c>
      <c r="B30" s="592" t="s">
        <v>171</v>
      </c>
      <c r="C30" s="622">
        <v>12</v>
      </c>
      <c r="D30" s="622">
        <v>12</v>
      </c>
      <c r="E30" s="603">
        <v>1</v>
      </c>
      <c r="F30" s="622">
        <v>17</v>
      </c>
      <c r="G30" s="622">
        <v>17</v>
      </c>
      <c r="H30" s="603">
        <v>1</v>
      </c>
      <c r="I30" s="560">
        <v>1</v>
      </c>
      <c r="J30" s="560">
        <v>1</v>
      </c>
      <c r="K30" s="560">
        <v>0.01</v>
      </c>
      <c r="L30" s="668">
        <f t="shared" si="0"/>
        <v>0.01</v>
      </c>
      <c r="P30" s="621"/>
    </row>
    <row r="31" spans="1:16" s="618" customFormat="1" ht="17" x14ac:dyDescent="0.2">
      <c r="A31" s="667">
        <v>27</v>
      </c>
      <c r="B31" s="592" t="s">
        <v>620</v>
      </c>
      <c r="C31" s="622">
        <v>8</v>
      </c>
      <c r="D31" s="622">
        <v>8</v>
      </c>
      <c r="E31" s="603">
        <v>1</v>
      </c>
      <c r="F31" s="622">
        <v>8</v>
      </c>
      <c r="G31" s="622">
        <v>8</v>
      </c>
      <c r="H31" s="603">
        <v>1</v>
      </c>
      <c r="I31" s="560">
        <v>1</v>
      </c>
      <c r="J31" s="560">
        <v>1</v>
      </c>
      <c r="K31" s="560">
        <v>0.01</v>
      </c>
      <c r="L31" s="668">
        <f t="shared" si="0"/>
        <v>0.01</v>
      </c>
      <c r="P31" s="621"/>
    </row>
    <row r="32" spans="1:16" s="618" customFormat="1" ht="17" x14ac:dyDescent="0.2">
      <c r="A32" s="667">
        <v>28</v>
      </c>
      <c r="B32" s="592" t="s">
        <v>642</v>
      </c>
      <c r="C32" s="622">
        <v>73</v>
      </c>
      <c r="D32" s="622">
        <v>89</v>
      </c>
      <c r="E32" s="603">
        <v>0.8202247191011236</v>
      </c>
      <c r="F32" s="622">
        <v>108</v>
      </c>
      <c r="G32" s="622">
        <v>141</v>
      </c>
      <c r="H32" s="603">
        <v>0.76595744680851063</v>
      </c>
      <c r="I32" s="560">
        <v>0.75862068965517238</v>
      </c>
      <c r="J32" s="560">
        <v>1</v>
      </c>
      <c r="K32" s="560">
        <v>0.02</v>
      </c>
      <c r="L32" s="668">
        <f t="shared" si="0"/>
        <v>0.02</v>
      </c>
      <c r="P32" s="621"/>
    </row>
    <row r="33" spans="1:16" s="618" customFormat="1" ht="17" x14ac:dyDescent="0.2">
      <c r="A33" s="667">
        <v>29</v>
      </c>
      <c r="B33" s="592" t="s">
        <v>82</v>
      </c>
      <c r="C33" s="623">
        <v>2</v>
      </c>
      <c r="D33" s="623">
        <v>347</v>
      </c>
      <c r="E33" s="602">
        <v>5.763688760806916E-3</v>
      </c>
      <c r="F33" s="623">
        <v>3</v>
      </c>
      <c r="G33" s="623">
        <v>562</v>
      </c>
      <c r="H33" s="624">
        <v>5.3380782918149468E-3</v>
      </c>
      <c r="I33" s="573">
        <v>1.6E-2</v>
      </c>
      <c r="J33" s="574">
        <v>1</v>
      </c>
      <c r="K33" s="573">
        <v>0.03</v>
      </c>
      <c r="L33" s="668">
        <f t="shared" si="0"/>
        <v>0.03</v>
      </c>
      <c r="P33" s="621"/>
    </row>
    <row r="34" spans="1:16" s="618" customFormat="1" ht="17" x14ac:dyDescent="0.2">
      <c r="A34" s="667">
        <v>30</v>
      </c>
      <c r="B34" s="592" t="s">
        <v>437</v>
      </c>
      <c r="C34" s="600">
        <v>268</v>
      </c>
      <c r="D34" s="600">
        <v>332</v>
      </c>
      <c r="E34" s="601">
        <v>0.80722891566265065</v>
      </c>
      <c r="F34" s="600">
        <v>518</v>
      </c>
      <c r="G34" s="600">
        <v>664</v>
      </c>
      <c r="H34" s="601">
        <v>0.78012048192771088</v>
      </c>
      <c r="I34" s="566">
        <v>0.9</v>
      </c>
      <c r="J34" s="566">
        <v>0.86680053547523428</v>
      </c>
      <c r="K34" s="566">
        <v>0.01</v>
      </c>
      <c r="L34" s="668">
        <f t="shared" si="0"/>
        <v>8.6680053547523433E-3</v>
      </c>
      <c r="P34" s="621"/>
    </row>
    <row r="35" spans="1:16" s="618" customFormat="1" ht="17" x14ac:dyDescent="0.2">
      <c r="A35" s="667">
        <v>31</v>
      </c>
      <c r="B35" s="592" t="s">
        <v>87</v>
      </c>
      <c r="C35" s="594">
        <v>474</v>
      </c>
      <c r="D35" s="594">
        <v>500</v>
      </c>
      <c r="E35" s="593">
        <v>0.94799999999999995</v>
      </c>
      <c r="F35" s="594">
        <v>474</v>
      </c>
      <c r="G35" s="594">
        <v>500</v>
      </c>
      <c r="H35" s="593">
        <v>0.94799999999999995</v>
      </c>
      <c r="I35" s="571">
        <v>0.95</v>
      </c>
      <c r="J35" s="572">
        <v>1</v>
      </c>
      <c r="K35" s="571">
        <v>0.04</v>
      </c>
      <c r="L35" s="668">
        <f t="shared" si="0"/>
        <v>0.04</v>
      </c>
      <c r="P35" s="621"/>
    </row>
    <row r="36" spans="1:16" s="618" customFormat="1" ht="17" x14ac:dyDescent="0.2">
      <c r="A36" s="667">
        <v>32</v>
      </c>
      <c r="B36" s="605" t="s">
        <v>172</v>
      </c>
      <c r="C36" s="594">
        <v>0</v>
      </c>
      <c r="D36" s="594">
        <v>13</v>
      </c>
      <c r="E36" s="593">
        <v>0</v>
      </c>
      <c r="F36" s="594">
        <v>0</v>
      </c>
      <c r="G36" s="594">
        <v>22</v>
      </c>
      <c r="H36" s="593">
        <v>0</v>
      </c>
      <c r="I36" s="571">
        <v>0.01</v>
      </c>
      <c r="J36" s="571">
        <v>1</v>
      </c>
      <c r="K36" s="571">
        <v>0.02</v>
      </c>
      <c r="L36" s="668">
        <f t="shared" si="0"/>
        <v>0.02</v>
      </c>
      <c r="P36" s="621"/>
    </row>
    <row r="37" spans="1:16" s="618" customFormat="1" ht="18" thickBot="1" x14ac:dyDescent="0.25">
      <c r="A37" s="669">
        <v>33</v>
      </c>
      <c r="B37" s="641" t="s">
        <v>489</v>
      </c>
      <c r="C37" s="607">
        <v>147</v>
      </c>
      <c r="D37" s="607">
        <v>1036</v>
      </c>
      <c r="E37" s="608">
        <v>0.14189189189189189</v>
      </c>
      <c r="F37" s="607">
        <v>261</v>
      </c>
      <c r="G37" s="607">
        <v>1036</v>
      </c>
      <c r="H37" s="608">
        <v>0.25193050193050193</v>
      </c>
      <c r="I37" s="671">
        <v>0.11169999999999999</v>
      </c>
      <c r="J37" s="567">
        <v>1</v>
      </c>
      <c r="K37" s="567">
        <v>0.01</v>
      </c>
      <c r="L37" s="670">
        <f t="shared" si="0"/>
        <v>0.01</v>
      </c>
      <c r="N37" s="678">
        <f>SUM(L13:L37)</f>
        <v>0.58889640776999563</v>
      </c>
      <c r="P37" s="621"/>
    </row>
    <row r="38" spans="1:16" s="214" customFormat="1" ht="16" x14ac:dyDescent="0.2">
      <c r="A38" s="665">
        <v>34</v>
      </c>
      <c r="B38" s="598" t="s">
        <v>439</v>
      </c>
      <c r="C38" s="625">
        <v>1437.63</v>
      </c>
      <c r="D38" s="625">
        <v>7858.71</v>
      </c>
      <c r="E38" s="626">
        <v>0.18293460377084789</v>
      </c>
      <c r="F38" s="625">
        <v>2494.7600000000002</v>
      </c>
      <c r="G38" s="625">
        <v>16050.67</v>
      </c>
      <c r="H38" s="627">
        <v>0.15543027175812599</v>
      </c>
      <c r="I38" s="633">
        <v>0.15</v>
      </c>
      <c r="J38" s="634">
        <v>1</v>
      </c>
      <c r="K38" s="635">
        <v>4.0000000000000001E-3</v>
      </c>
      <c r="L38" s="666">
        <f t="shared" si="0"/>
        <v>4.0000000000000001E-3</v>
      </c>
    </row>
    <row r="39" spans="1:16" s="214" customFormat="1" ht="16" x14ac:dyDescent="0.2">
      <c r="A39" s="667">
        <v>35</v>
      </c>
      <c r="B39" s="216" t="s">
        <v>98</v>
      </c>
      <c r="C39" s="628"/>
      <c r="D39" s="628"/>
      <c r="E39" s="628">
        <v>1099</v>
      </c>
      <c r="F39" s="628"/>
      <c r="G39" s="628"/>
      <c r="H39" s="628">
        <v>2090</v>
      </c>
      <c r="I39" s="586">
        <v>1454</v>
      </c>
      <c r="J39" s="636">
        <v>0</v>
      </c>
      <c r="K39" s="637">
        <v>4.0000000000000001E-3</v>
      </c>
      <c r="L39" s="668">
        <f t="shared" si="0"/>
        <v>0</v>
      </c>
    </row>
    <row r="40" spans="1:16" s="214" customFormat="1" ht="16" x14ac:dyDescent="0.2">
      <c r="A40" s="667">
        <v>36</v>
      </c>
      <c r="B40" s="216" t="s">
        <v>102</v>
      </c>
      <c r="C40" s="628"/>
      <c r="D40" s="628"/>
      <c r="E40" s="216">
        <v>76484</v>
      </c>
      <c r="F40" s="628"/>
      <c r="G40" s="628"/>
      <c r="H40" s="216">
        <v>154043</v>
      </c>
      <c r="I40" s="588">
        <v>141618</v>
      </c>
      <c r="J40" s="638">
        <v>0</v>
      </c>
      <c r="K40" s="637">
        <v>4.0000000000000001E-3</v>
      </c>
      <c r="L40" s="668">
        <f t="shared" si="0"/>
        <v>0</v>
      </c>
    </row>
    <row r="41" spans="1:16" s="214" customFormat="1" ht="16" x14ac:dyDescent="0.2">
      <c r="A41" s="667">
        <v>37</v>
      </c>
      <c r="B41" s="216" t="s">
        <v>106</v>
      </c>
      <c r="C41" s="628"/>
      <c r="D41" s="628"/>
      <c r="E41" s="628">
        <v>2730</v>
      </c>
      <c r="F41" s="628"/>
      <c r="G41" s="628"/>
      <c r="H41" s="628">
        <v>4530</v>
      </c>
      <c r="I41" s="586">
        <v>3978</v>
      </c>
      <c r="J41" s="587">
        <v>0</v>
      </c>
      <c r="K41" s="637">
        <v>4.0000000000000001E-3</v>
      </c>
      <c r="L41" s="668">
        <f t="shared" si="0"/>
        <v>0</v>
      </c>
    </row>
    <row r="42" spans="1:16" s="214" customFormat="1" ht="16" x14ac:dyDescent="0.2">
      <c r="A42" s="667">
        <v>38</v>
      </c>
      <c r="B42" s="216" t="s">
        <v>440</v>
      </c>
      <c r="C42" s="628"/>
      <c r="D42" s="628"/>
      <c r="E42" s="216" t="s">
        <v>401</v>
      </c>
      <c r="F42" s="628"/>
      <c r="G42" s="628"/>
      <c r="H42" s="216">
        <v>121</v>
      </c>
      <c r="I42" s="586">
        <v>115</v>
      </c>
      <c r="J42" s="636">
        <v>1</v>
      </c>
      <c r="K42" s="637">
        <v>4.0000000000000001E-3</v>
      </c>
      <c r="L42" s="668">
        <f t="shared" si="0"/>
        <v>4.0000000000000001E-3</v>
      </c>
    </row>
    <row r="43" spans="1:16" s="214" customFormat="1" ht="16" x14ac:dyDescent="0.2">
      <c r="A43" s="667">
        <v>39</v>
      </c>
      <c r="B43" s="216" t="s">
        <v>474</v>
      </c>
      <c r="C43" s="655">
        <v>1805743522</v>
      </c>
      <c r="D43" s="655">
        <v>2981434851</v>
      </c>
      <c r="E43" s="656">
        <v>0.60566257934307621</v>
      </c>
      <c r="F43" s="657">
        <v>1805743522</v>
      </c>
      <c r="G43" s="657">
        <v>2981434851</v>
      </c>
      <c r="H43" s="656">
        <v>0.60566257934307621</v>
      </c>
      <c r="I43" s="658">
        <v>0.2</v>
      </c>
      <c r="J43" s="658">
        <v>1</v>
      </c>
      <c r="K43" s="659">
        <v>0.01</v>
      </c>
      <c r="L43" s="668">
        <f t="shared" si="0"/>
        <v>0.01</v>
      </c>
    </row>
    <row r="44" spans="1:16" s="214" customFormat="1" ht="16" x14ac:dyDescent="0.2">
      <c r="A44" s="667">
        <v>40</v>
      </c>
      <c r="B44" s="216" t="s">
        <v>492</v>
      </c>
      <c r="C44" s="660">
        <v>5633200623</v>
      </c>
      <c r="D44" s="660">
        <v>7125759804</v>
      </c>
      <c r="E44" s="661">
        <v>0.79054034628529557</v>
      </c>
      <c r="F44" s="660">
        <v>5633200623</v>
      </c>
      <c r="G44" s="660">
        <v>7125759804</v>
      </c>
      <c r="H44" s="661">
        <v>0.79054034628529557</v>
      </c>
      <c r="I44" s="589">
        <v>0.75</v>
      </c>
      <c r="J44" s="589">
        <v>1</v>
      </c>
      <c r="K44" s="589">
        <v>0.02</v>
      </c>
      <c r="L44" s="668">
        <f t="shared" si="0"/>
        <v>0.02</v>
      </c>
    </row>
    <row r="45" spans="1:16" s="214" customFormat="1" ht="16" x14ac:dyDescent="0.2">
      <c r="A45" s="667">
        <v>41</v>
      </c>
      <c r="B45" s="216" t="s">
        <v>118</v>
      </c>
      <c r="C45" s="629">
        <v>294</v>
      </c>
      <c r="D45" s="629">
        <v>297</v>
      </c>
      <c r="E45" s="662">
        <v>0.98989898989898994</v>
      </c>
      <c r="F45" s="629">
        <v>294</v>
      </c>
      <c r="G45" s="629">
        <v>297</v>
      </c>
      <c r="H45" s="662">
        <v>0.98989898989898994</v>
      </c>
      <c r="I45" s="663">
        <v>0.9</v>
      </c>
      <c r="J45" s="663">
        <v>1</v>
      </c>
      <c r="K45" s="589">
        <v>0.06</v>
      </c>
      <c r="L45" s="668">
        <f t="shared" si="0"/>
        <v>0.06</v>
      </c>
    </row>
    <row r="46" spans="1:16" s="214" customFormat="1" ht="16" x14ac:dyDescent="0.2">
      <c r="A46" s="667">
        <v>42</v>
      </c>
      <c r="B46" s="216" t="s">
        <v>142</v>
      </c>
      <c r="C46" s="629">
        <v>873</v>
      </c>
      <c r="D46" s="629">
        <v>943</v>
      </c>
      <c r="E46" s="596">
        <v>0.92576882290562035</v>
      </c>
      <c r="F46" s="629">
        <v>1761</v>
      </c>
      <c r="G46" s="629">
        <v>1885</v>
      </c>
      <c r="H46" s="596">
        <v>0.93421750663129977</v>
      </c>
      <c r="I46" s="584">
        <v>0.9</v>
      </c>
      <c r="J46" s="584">
        <v>1</v>
      </c>
      <c r="K46" s="589">
        <v>0.03</v>
      </c>
      <c r="L46" s="668">
        <f t="shared" si="0"/>
        <v>0.03</v>
      </c>
    </row>
    <row r="47" spans="1:16" s="214" customFormat="1" ht="17" thickBot="1" x14ac:dyDescent="0.25">
      <c r="A47" s="669">
        <v>43</v>
      </c>
      <c r="B47" s="217" t="s">
        <v>124</v>
      </c>
      <c r="C47" s="672">
        <v>42</v>
      </c>
      <c r="D47" s="672">
        <v>42</v>
      </c>
      <c r="E47" s="597">
        <v>1</v>
      </c>
      <c r="F47" s="672">
        <v>46</v>
      </c>
      <c r="G47" s="672">
        <v>46</v>
      </c>
      <c r="H47" s="597">
        <v>1</v>
      </c>
      <c r="I47" s="585">
        <v>1</v>
      </c>
      <c r="J47" s="585">
        <v>1</v>
      </c>
      <c r="K47" s="590">
        <v>0.02</v>
      </c>
      <c r="L47" s="670">
        <f t="shared" si="0"/>
        <v>0.02</v>
      </c>
      <c r="N47" s="677">
        <f>SUM(L38:L47)</f>
        <v>0.14799999999999999</v>
      </c>
    </row>
    <row r="48" spans="1:16" ht="17" x14ac:dyDescent="0.2">
      <c r="A48" s="665">
        <v>44</v>
      </c>
      <c r="B48" s="595" t="s">
        <v>174</v>
      </c>
      <c r="C48" s="630">
        <v>252.11099999999999</v>
      </c>
      <c r="D48" s="630">
        <v>267</v>
      </c>
      <c r="E48" s="631">
        <v>0.94423595505617974</v>
      </c>
      <c r="F48" s="630">
        <v>430.11099999999999</v>
      </c>
      <c r="G48" s="630">
        <v>462</v>
      </c>
      <c r="H48" s="631">
        <v>0.9309761904761904</v>
      </c>
      <c r="I48" s="164">
        <v>0.88</v>
      </c>
      <c r="J48" s="164">
        <v>1</v>
      </c>
      <c r="K48" s="639">
        <v>6.6E-3</v>
      </c>
      <c r="L48" s="666">
        <f t="shared" si="0"/>
        <v>6.6E-3</v>
      </c>
    </row>
    <row r="49" spans="1:14" ht="17" x14ac:dyDescent="0.2">
      <c r="A49" s="667">
        <v>45</v>
      </c>
      <c r="B49" s="592" t="s">
        <v>175</v>
      </c>
      <c r="C49" s="594">
        <v>300</v>
      </c>
      <c r="D49" s="594">
        <v>348</v>
      </c>
      <c r="E49" s="593">
        <v>0.86206896551724133</v>
      </c>
      <c r="F49" s="594">
        <v>502</v>
      </c>
      <c r="G49" s="594">
        <v>554</v>
      </c>
      <c r="H49" s="593">
        <v>0.90613718411552346</v>
      </c>
      <c r="I49" s="571">
        <v>0.91</v>
      </c>
      <c r="J49" s="571">
        <v>0.99575514737969606</v>
      </c>
      <c r="K49" s="580">
        <v>6.6E-3</v>
      </c>
      <c r="L49" s="668">
        <f t="shared" si="0"/>
        <v>6.5719839727059939E-3</v>
      </c>
    </row>
    <row r="50" spans="1:14" ht="17" x14ac:dyDescent="0.2">
      <c r="A50" s="667">
        <v>46</v>
      </c>
      <c r="B50" s="592" t="s">
        <v>133</v>
      </c>
      <c r="C50" s="594">
        <v>2</v>
      </c>
      <c r="D50" s="594">
        <v>2</v>
      </c>
      <c r="E50" s="593">
        <v>1</v>
      </c>
      <c r="F50" s="594">
        <v>4</v>
      </c>
      <c r="G50" s="594">
        <v>4</v>
      </c>
      <c r="H50" s="593">
        <v>1</v>
      </c>
      <c r="I50" s="571">
        <v>0.8</v>
      </c>
      <c r="J50" s="571">
        <v>1</v>
      </c>
      <c r="K50" s="580">
        <v>6.7999999999999996E-3</v>
      </c>
      <c r="L50" s="668">
        <f t="shared" si="0"/>
        <v>6.7999999999999996E-3</v>
      </c>
    </row>
    <row r="51" spans="1:14" ht="35" thickBot="1" x14ac:dyDescent="0.25">
      <c r="A51" s="669">
        <v>47</v>
      </c>
      <c r="B51" s="591" t="s">
        <v>136</v>
      </c>
      <c r="C51" s="673">
        <v>11</v>
      </c>
      <c r="D51" s="673">
        <v>14</v>
      </c>
      <c r="E51" s="674">
        <v>0.7857142857142857</v>
      </c>
      <c r="F51" s="673">
        <v>13</v>
      </c>
      <c r="G51" s="673">
        <v>14</v>
      </c>
      <c r="H51" s="674">
        <v>0.9285714285714286</v>
      </c>
      <c r="I51" s="169">
        <v>0.9</v>
      </c>
      <c r="J51" s="169">
        <v>1</v>
      </c>
      <c r="K51" s="675">
        <v>0.02</v>
      </c>
      <c r="L51" s="670">
        <f t="shared" si="0"/>
        <v>0.02</v>
      </c>
      <c r="N51" s="676">
        <f>SUM(L48:L51)</f>
        <v>3.9971983972705995E-2</v>
      </c>
    </row>
    <row r="52" spans="1:14" ht="15.75" customHeight="1" x14ac:dyDescent="0.2"/>
    <row r="53" spans="1:14" ht="15.75" customHeight="1" x14ac:dyDescent="0.2"/>
    <row r="54" spans="1:14" ht="15.75" customHeight="1" x14ac:dyDescent="0.2"/>
    <row r="55" spans="1:14" ht="15.75" customHeight="1" x14ac:dyDescent="0.2"/>
    <row r="56" spans="1:14" ht="15.75" customHeight="1" x14ac:dyDescent="0.2"/>
    <row r="57" spans="1:14" ht="15.75" customHeight="1" x14ac:dyDescent="0.2"/>
    <row r="58" spans="1:14" ht="15.75" customHeight="1" x14ac:dyDescent="0.2"/>
    <row r="59" spans="1:14" ht="15.75" customHeight="1" x14ac:dyDescent="0.2"/>
    <row r="60" spans="1:14" ht="15.75" customHeight="1" x14ac:dyDescent="0.2"/>
    <row r="61" spans="1:14" ht="15.75" customHeight="1" x14ac:dyDescent="0.2"/>
    <row r="62" spans="1:14" ht="15.75" customHeight="1" x14ac:dyDescent="0.2"/>
    <row r="63" spans="1:14" ht="15.75" customHeight="1" x14ac:dyDescent="0.2"/>
    <row r="64" spans="1:1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</sheetData>
  <mergeCells count="15">
    <mergeCell ref="A2:A4"/>
    <mergeCell ref="B2:B4"/>
    <mergeCell ref="B1:L1"/>
    <mergeCell ref="C2:E2"/>
    <mergeCell ref="F2:H2"/>
    <mergeCell ref="C3:C4"/>
    <mergeCell ref="D3:D4"/>
    <mergeCell ref="I2:I4"/>
    <mergeCell ref="J2:J4"/>
    <mergeCell ref="K2:K4"/>
    <mergeCell ref="L2:L4"/>
    <mergeCell ref="H3:H4"/>
    <mergeCell ref="G3:G4"/>
    <mergeCell ref="F3:F4"/>
    <mergeCell ref="E3:E4"/>
  </mergeCells>
  <pageMargins left="0.7" right="0.7" top="0.75" bottom="0.75" header="0.3" footer="0.3"/>
  <pageSetup orientation="landscape" horizontalDpi="0" verticalDpi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S962"/>
  <sheetViews>
    <sheetView topLeftCell="A6" zoomScale="85" zoomScaleNormal="74" zoomScaleSheetLayoutView="50" zoomScalePageLayoutView="81" workbookViewId="0">
      <pane xSplit="6" ySplit="7" topLeftCell="G13" activePane="bottomRight" state="frozen"/>
      <selection activeCell="A6" sqref="A6"/>
      <selection pane="topRight" activeCell="G6" sqref="G6"/>
      <selection pane="bottomLeft" activeCell="A13" sqref="A13"/>
      <selection pane="bottomRight" activeCell="BR28" sqref="BR28:BR29"/>
    </sheetView>
  </sheetViews>
  <sheetFormatPr baseColWidth="10" defaultColWidth="14.5" defaultRowHeight="15" customHeight="1" x14ac:dyDescent="0.2"/>
  <cols>
    <col min="1" max="1" width="14.1640625" style="2" customWidth="1"/>
    <col min="2" max="2" width="12.5" style="2" customWidth="1"/>
    <col min="3" max="3" width="24.6640625" style="2" customWidth="1"/>
    <col min="4" max="4" width="22.6640625" style="27" customWidth="1"/>
    <col min="5" max="5" width="17.6640625" style="2" customWidth="1"/>
    <col min="6" max="6" width="22" style="2" customWidth="1"/>
    <col min="7" max="7" width="11" style="24" customWidth="1"/>
    <col min="8" max="10" width="9" style="2" customWidth="1"/>
    <col min="11" max="11" width="11.6640625" style="2" hidden="1" customWidth="1"/>
    <col min="12" max="12" width="16.83203125" style="2" hidden="1" customWidth="1"/>
    <col min="13" max="14" width="11.6640625" style="2" hidden="1" customWidth="1"/>
    <col min="15" max="15" width="15" style="2" hidden="1" customWidth="1"/>
    <col min="16" max="17" width="11.6640625" style="2" hidden="1" customWidth="1"/>
    <col min="18" max="18" width="14.6640625" style="2" hidden="1" customWidth="1"/>
    <col min="19" max="20" width="11.6640625" style="2" hidden="1" customWidth="1"/>
    <col min="21" max="21" width="17" style="2" hidden="1" customWidth="1"/>
    <col min="22" max="34" width="11.6640625" style="2" hidden="1" customWidth="1"/>
    <col min="35" max="35" width="14.1640625" style="2" hidden="1" customWidth="1"/>
    <col min="36" max="37" width="11.6640625" style="2" hidden="1" customWidth="1"/>
    <col min="38" max="38" width="15" style="2" hidden="1" customWidth="1"/>
    <col min="39" max="51" width="11.6640625" style="2" hidden="1" customWidth="1"/>
    <col min="52" max="52" width="15.83203125" style="2" hidden="1" customWidth="1"/>
    <col min="53" max="63" width="11.6640625" style="2" hidden="1" customWidth="1"/>
    <col min="64" max="64" width="15.83203125" style="2" hidden="1" customWidth="1"/>
    <col min="65" max="66" width="11.6640625" style="2" hidden="1" customWidth="1"/>
    <col min="67" max="67" width="15" style="2" hidden="1" customWidth="1"/>
    <col min="68" max="68" width="11.6640625" style="2" hidden="1" customWidth="1"/>
    <col min="69" max="69" width="11.6640625" style="2" customWidth="1"/>
    <col min="70" max="70" width="15" style="2" customWidth="1"/>
    <col min="71" max="78" width="11.6640625" style="2" customWidth="1"/>
    <col min="79" max="79" width="30.33203125" style="2" customWidth="1"/>
    <col min="80" max="82" width="12.5" style="2" customWidth="1"/>
    <col min="83" max="83" width="28.1640625" style="2" customWidth="1"/>
    <col min="84" max="84" width="13.5" style="2" customWidth="1"/>
    <col min="85" max="85" width="12.5" style="2" customWidth="1"/>
    <col min="86" max="86" width="23.33203125" style="2" customWidth="1"/>
    <col min="87" max="88" width="12.5" style="2" customWidth="1"/>
    <col min="89" max="89" width="20.83203125" style="2" customWidth="1"/>
    <col min="90" max="90" width="13.5" style="2" customWidth="1"/>
    <col min="91" max="91" width="12.5" style="2" customWidth="1"/>
    <col min="92" max="92" width="22.83203125" style="2" customWidth="1"/>
    <col min="93" max="93" width="12.1640625" style="2" customWidth="1"/>
    <col min="94" max="94" width="15.33203125" style="24" customWidth="1"/>
    <col min="95" max="95" width="15.5" style="25" customWidth="1"/>
    <col min="96" max="98" width="11.5" style="2" customWidth="1"/>
    <col min="99" max="99" width="30.1640625" style="2" customWidth="1"/>
    <col min="100" max="100" width="35.33203125" style="2" customWidth="1"/>
    <col min="101" max="110" width="11.5" style="2" customWidth="1"/>
    <col min="111" max="16384" width="14.5" style="2"/>
  </cols>
  <sheetData>
    <row r="1" spans="1:96" ht="16" x14ac:dyDescent="0.2">
      <c r="A1" s="969"/>
      <c r="B1" s="970"/>
      <c r="C1" s="970"/>
      <c r="D1" s="970" t="s">
        <v>0</v>
      </c>
      <c r="E1" s="970"/>
      <c r="F1" s="970"/>
      <c r="G1" s="970"/>
      <c r="H1" s="970"/>
      <c r="I1" s="970"/>
      <c r="J1" s="970"/>
      <c r="K1" s="970"/>
      <c r="L1" s="970"/>
      <c r="M1" s="970"/>
      <c r="N1" s="970"/>
      <c r="O1" s="970"/>
      <c r="P1" s="970"/>
      <c r="Q1" s="970"/>
      <c r="R1" s="970"/>
      <c r="S1" s="970"/>
      <c r="T1" s="970"/>
      <c r="U1" s="970"/>
      <c r="V1" s="970"/>
      <c r="W1" s="970"/>
      <c r="X1" s="970"/>
      <c r="Y1" s="970"/>
      <c r="Z1" s="970"/>
      <c r="AA1" s="970"/>
      <c r="AB1" s="970"/>
      <c r="AC1" s="970"/>
      <c r="AD1" s="970"/>
      <c r="AE1" s="970"/>
      <c r="AF1" s="970"/>
      <c r="AG1" s="970"/>
      <c r="AH1" s="970"/>
      <c r="AI1" s="970"/>
      <c r="AJ1" s="970"/>
      <c r="AK1" s="970"/>
      <c r="AL1" s="970"/>
      <c r="AM1" s="970"/>
      <c r="AN1" s="970"/>
      <c r="AO1" s="970"/>
      <c r="AP1" s="970"/>
      <c r="AQ1" s="970"/>
      <c r="AR1" s="970"/>
      <c r="AS1" s="970"/>
      <c r="AT1" s="970"/>
      <c r="AU1" s="970"/>
      <c r="AV1" s="970"/>
      <c r="AW1" s="970"/>
      <c r="AX1" s="970"/>
      <c r="AY1" s="970"/>
      <c r="AZ1" s="970"/>
      <c r="BA1" s="970"/>
      <c r="BB1" s="970"/>
      <c r="BC1" s="970"/>
      <c r="BD1" s="970"/>
      <c r="BE1" s="970"/>
      <c r="BF1" s="970"/>
      <c r="BG1" s="970"/>
      <c r="BH1" s="970"/>
      <c r="BI1" s="970"/>
      <c r="BJ1" s="970"/>
      <c r="BK1" s="970"/>
      <c r="BL1" s="970"/>
      <c r="BM1" s="970"/>
      <c r="BN1" s="970"/>
      <c r="BO1" s="970"/>
      <c r="BP1" s="970"/>
      <c r="BQ1" s="970"/>
      <c r="BR1" s="970"/>
      <c r="BS1" s="970"/>
      <c r="BT1" s="970"/>
      <c r="BU1" s="970"/>
      <c r="BV1" s="970"/>
      <c r="BW1" s="970"/>
      <c r="BX1" s="970"/>
      <c r="BY1" s="970"/>
      <c r="BZ1" s="970"/>
      <c r="CA1" s="970"/>
      <c r="CB1" s="970"/>
      <c r="CC1" s="970"/>
      <c r="CD1" s="970"/>
      <c r="CE1" s="970"/>
      <c r="CF1" s="970"/>
      <c r="CG1" s="970"/>
      <c r="CH1" s="970"/>
      <c r="CI1" s="970"/>
      <c r="CJ1" s="970"/>
      <c r="CK1" s="970"/>
      <c r="CL1" s="970"/>
      <c r="CM1" s="466"/>
      <c r="CN1" s="466"/>
      <c r="CO1" s="970"/>
      <c r="CP1" s="970"/>
      <c r="CQ1" s="975"/>
      <c r="CR1" s="1"/>
    </row>
    <row r="2" spans="1:96" ht="17" customHeight="1" x14ac:dyDescent="0.2">
      <c r="A2" s="971"/>
      <c r="B2" s="972"/>
      <c r="C2" s="972"/>
      <c r="D2" s="947" t="s">
        <v>1</v>
      </c>
      <c r="E2" s="947"/>
      <c r="F2" s="947"/>
      <c r="G2" s="947"/>
      <c r="H2" s="947"/>
      <c r="I2" s="947"/>
      <c r="J2" s="947"/>
      <c r="K2" s="947"/>
      <c r="L2" s="947"/>
      <c r="M2" s="947"/>
      <c r="N2" s="947"/>
      <c r="O2" s="947"/>
      <c r="P2" s="947"/>
      <c r="Q2" s="947"/>
      <c r="R2" s="947"/>
      <c r="S2" s="947"/>
      <c r="T2" s="947"/>
      <c r="U2" s="947"/>
      <c r="V2" s="947"/>
      <c r="W2" s="947"/>
      <c r="X2" s="947"/>
      <c r="Y2" s="947"/>
      <c r="Z2" s="947"/>
      <c r="AA2" s="947"/>
      <c r="AB2" s="947"/>
      <c r="AC2" s="947"/>
      <c r="AD2" s="947"/>
      <c r="AE2" s="947"/>
      <c r="AF2" s="947"/>
      <c r="AG2" s="947"/>
      <c r="AH2" s="947"/>
      <c r="AI2" s="947"/>
      <c r="AJ2" s="947"/>
      <c r="AK2" s="947"/>
      <c r="AL2" s="947"/>
      <c r="AM2" s="947"/>
      <c r="AN2" s="947"/>
      <c r="AO2" s="947"/>
      <c r="AP2" s="947"/>
      <c r="AQ2" s="947"/>
      <c r="AR2" s="947"/>
      <c r="AS2" s="947"/>
      <c r="AT2" s="947"/>
      <c r="AU2" s="947"/>
      <c r="AV2" s="947"/>
      <c r="AW2" s="947"/>
      <c r="AX2" s="947"/>
      <c r="AY2" s="947"/>
      <c r="AZ2" s="947"/>
      <c r="BA2" s="947"/>
      <c r="BB2" s="947"/>
      <c r="BC2" s="947"/>
      <c r="BD2" s="947"/>
      <c r="BE2" s="947"/>
      <c r="BF2" s="947"/>
      <c r="BG2" s="947"/>
      <c r="BH2" s="947"/>
      <c r="BI2" s="947"/>
      <c r="BJ2" s="947"/>
      <c r="BK2" s="947"/>
      <c r="BL2" s="947"/>
      <c r="BM2" s="947"/>
      <c r="BN2" s="947"/>
      <c r="BO2" s="947"/>
      <c r="BP2" s="947"/>
      <c r="BQ2" s="947"/>
      <c r="BR2" s="947"/>
      <c r="BS2" s="947"/>
      <c r="BT2" s="947"/>
      <c r="BU2" s="947"/>
      <c r="BV2" s="947"/>
      <c r="BW2" s="947"/>
      <c r="BX2" s="947"/>
      <c r="BY2" s="947"/>
      <c r="BZ2" s="947"/>
      <c r="CA2" s="947"/>
      <c r="CB2" s="947"/>
      <c r="CC2" s="947"/>
      <c r="CD2" s="947"/>
      <c r="CE2" s="947"/>
      <c r="CF2" s="947"/>
      <c r="CG2" s="947"/>
      <c r="CH2" s="947"/>
      <c r="CI2" s="947"/>
      <c r="CJ2" s="947"/>
      <c r="CK2" s="947"/>
      <c r="CL2" s="947"/>
      <c r="CM2" s="467"/>
      <c r="CN2" s="467"/>
      <c r="CO2" s="972"/>
      <c r="CP2" s="972"/>
      <c r="CQ2" s="976"/>
      <c r="CR2" s="1"/>
    </row>
    <row r="3" spans="1:96" ht="17" customHeight="1" x14ac:dyDescent="0.2">
      <c r="A3" s="971"/>
      <c r="B3" s="972"/>
      <c r="C3" s="972"/>
      <c r="D3" s="947" t="s">
        <v>2</v>
      </c>
      <c r="E3" s="947"/>
      <c r="F3" s="947"/>
      <c r="G3" s="947"/>
      <c r="H3" s="947"/>
      <c r="I3" s="947"/>
      <c r="J3" s="947"/>
      <c r="K3" s="947"/>
      <c r="L3" s="947"/>
      <c r="M3" s="947"/>
      <c r="N3" s="947"/>
      <c r="O3" s="947"/>
      <c r="P3" s="947"/>
      <c r="Q3" s="947"/>
      <c r="R3" s="947"/>
      <c r="S3" s="947"/>
      <c r="T3" s="947"/>
      <c r="U3" s="947"/>
      <c r="V3" s="947"/>
      <c r="W3" s="947"/>
      <c r="X3" s="947"/>
      <c r="Y3" s="947"/>
      <c r="Z3" s="947"/>
      <c r="AA3" s="947"/>
      <c r="AB3" s="947"/>
      <c r="AC3" s="947"/>
      <c r="AD3" s="947"/>
      <c r="AE3" s="947"/>
      <c r="AF3" s="947"/>
      <c r="AG3" s="947"/>
      <c r="AH3" s="947"/>
      <c r="AI3" s="947"/>
      <c r="AJ3" s="947"/>
      <c r="AK3" s="947"/>
      <c r="AL3" s="947"/>
      <c r="AM3" s="947"/>
      <c r="AN3" s="947"/>
      <c r="AO3" s="947"/>
      <c r="AP3" s="947"/>
      <c r="AQ3" s="947"/>
      <c r="AR3" s="947"/>
      <c r="AS3" s="947"/>
      <c r="AT3" s="947"/>
      <c r="AU3" s="947"/>
      <c r="AV3" s="947"/>
      <c r="AW3" s="947"/>
      <c r="AX3" s="947"/>
      <c r="AY3" s="947"/>
      <c r="AZ3" s="947"/>
      <c r="BA3" s="947"/>
      <c r="BB3" s="947"/>
      <c r="BC3" s="947"/>
      <c r="BD3" s="947"/>
      <c r="BE3" s="947"/>
      <c r="BF3" s="947"/>
      <c r="BG3" s="947"/>
      <c r="BH3" s="947"/>
      <c r="BI3" s="947"/>
      <c r="BJ3" s="947"/>
      <c r="BK3" s="947"/>
      <c r="BL3" s="947"/>
      <c r="BM3" s="947"/>
      <c r="BN3" s="947"/>
      <c r="BO3" s="947"/>
      <c r="BP3" s="947"/>
      <c r="BQ3" s="947"/>
      <c r="BR3" s="947"/>
      <c r="BS3" s="947"/>
      <c r="BT3" s="947"/>
      <c r="BU3" s="947"/>
      <c r="BV3" s="947"/>
      <c r="BW3" s="947"/>
      <c r="BX3" s="947"/>
      <c r="BY3" s="947"/>
      <c r="BZ3" s="947"/>
      <c r="CA3" s="947"/>
      <c r="CB3" s="947"/>
      <c r="CC3" s="947"/>
      <c r="CD3" s="947"/>
      <c r="CE3" s="947"/>
      <c r="CF3" s="947"/>
      <c r="CG3" s="947"/>
      <c r="CH3" s="947"/>
      <c r="CI3" s="947"/>
      <c r="CJ3" s="947"/>
      <c r="CK3" s="947"/>
      <c r="CL3" s="947"/>
      <c r="CM3" s="467"/>
      <c r="CN3" s="467"/>
      <c r="CO3" s="972"/>
      <c r="CP3" s="972"/>
      <c r="CQ3" s="976"/>
      <c r="CR3" s="1"/>
    </row>
    <row r="4" spans="1:96" ht="16" x14ac:dyDescent="0.2">
      <c r="A4" s="971"/>
      <c r="B4" s="972"/>
      <c r="C4" s="972"/>
      <c r="D4" s="948" t="s">
        <v>3</v>
      </c>
      <c r="E4" s="948"/>
      <c r="F4" s="948" t="s">
        <v>140</v>
      </c>
      <c r="G4" s="948"/>
      <c r="H4" s="948"/>
      <c r="I4" s="948"/>
      <c r="J4" s="948"/>
      <c r="K4" s="948"/>
      <c r="L4" s="948"/>
      <c r="M4" s="948"/>
      <c r="N4" s="948"/>
      <c r="O4" s="948"/>
      <c r="P4" s="948"/>
      <c r="Q4" s="948"/>
      <c r="R4" s="948"/>
      <c r="S4" s="948"/>
      <c r="T4" s="948"/>
      <c r="U4" s="948"/>
      <c r="V4" s="948"/>
      <c r="W4" s="948"/>
      <c r="X4" s="948"/>
      <c r="Y4" s="948"/>
      <c r="Z4" s="948"/>
      <c r="AA4" s="948"/>
      <c r="AB4" s="948"/>
      <c r="AC4" s="948"/>
      <c r="AD4" s="948"/>
      <c r="AE4" s="948"/>
      <c r="AF4" s="948"/>
      <c r="AG4" s="948"/>
      <c r="AH4" s="948"/>
      <c r="AI4" s="948"/>
      <c r="AJ4" s="948"/>
      <c r="AK4" s="948"/>
      <c r="AL4" s="948"/>
      <c r="AM4" s="948"/>
      <c r="AN4" s="948"/>
      <c r="AO4" s="948"/>
      <c r="AP4" s="948"/>
      <c r="AQ4" s="948"/>
      <c r="AR4" s="948"/>
      <c r="AS4" s="948"/>
      <c r="AT4" s="948"/>
      <c r="AU4" s="948"/>
      <c r="AV4" s="948"/>
      <c r="AW4" s="948"/>
      <c r="AX4" s="948"/>
      <c r="AY4" s="948"/>
      <c r="AZ4" s="948"/>
      <c r="BA4" s="948"/>
      <c r="BB4" s="948"/>
      <c r="BC4" s="948"/>
      <c r="BD4" s="948"/>
      <c r="BE4" s="948"/>
      <c r="BF4" s="948"/>
      <c r="BG4" s="948"/>
      <c r="BH4" s="948"/>
      <c r="BI4" s="948"/>
      <c r="BJ4" s="948"/>
      <c r="BK4" s="948"/>
      <c r="BL4" s="948"/>
      <c r="BM4" s="948"/>
      <c r="BN4" s="948"/>
      <c r="BO4" s="948"/>
      <c r="BP4" s="948"/>
      <c r="BQ4" s="948"/>
      <c r="BR4" s="948"/>
      <c r="BS4" s="948"/>
      <c r="BT4" s="948"/>
      <c r="BU4" s="948"/>
      <c r="BV4" s="948"/>
      <c r="BW4" s="948"/>
      <c r="BX4" s="948"/>
      <c r="BY4" s="948"/>
      <c r="BZ4" s="948"/>
      <c r="CA4" s="948"/>
      <c r="CB4" s="948"/>
      <c r="CC4" s="948"/>
      <c r="CD4" s="948"/>
      <c r="CE4" s="948"/>
      <c r="CF4" s="948"/>
      <c r="CG4" s="948"/>
      <c r="CH4" s="948"/>
      <c r="CI4" s="948"/>
      <c r="CJ4" s="948"/>
      <c r="CK4" s="948"/>
      <c r="CL4" s="948"/>
      <c r="CM4" s="464"/>
      <c r="CN4" s="464"/>
      <c r="CO4" s="972"/>
      <c r="CP4" s="972"/>
      <c r="CQ4" s="976"/>
      <c r="CR4" s="1"/>
    </row>
    <row r="5" spans="1:96" ht="15" customHeight="1" x14ac:dyDescent="0.2">
      <c r="A5" s="971"/>
      <c r="B5" s="972"/>
      <c r="C5" s="972"/>
      <c r="D5" s="948" t="s">
        <v>4</v>
      </c>
      <c r="E5" s="948"/>
      <c r="F5" s="948" t="s">
        <v>141</v>
      </c>
      <c r="G5" s="948"/>
      <c r="H5" s="948"/>
      <c r="I5" s="948"/>
      <c r="J5" s="948"/>
      <c r="K5" s="948"/>
      <c r="L5" s="948"/>
      <c r="M5" s="948"/>
      <c r="N5" s="948"/>
      <c r="O5" s="948"/>
      <c r="P5" s="948"/>
      <c r="Q5" s="948"/>
      <c r="R5" s="948"/>
      <c r="S5" s="948"/>
      <c r="T5" s="948"/>
      <c r="U5" s="948"/>
      <c r="V5" s="948"/>
      <c r="W5" s="948"/>
      <c r="X5" s="948"/>
      <c r="Y5" s="948"/>
      <c r="Z5" s="948"/>
      <c r="AA5" s="948"/>
      <c r="AB5" s="948"/>
      <c r="AC5" s="948"/>
      <c r="AD5" s="948"/>
      <c r="AE5" s="948"/>
      <c r="AF5" s="948"/>
      <c r="AG5" s="948"/>
      <c r="AH5" s="948"/>
      <c r="AI5" s="948"/>
      <c r="AJ5" s="948"/>
      <c r="AK5" s="948"/>
      <c r="AL5" s="948"/>
      <c r="AM5" s="948"/>
      <c r="AN5" s="948"/>
      <c r="AO5" s="948"/>
      <c r="AP5" s="948"/>
      <c r="AQ5" s="948"/>
      <c r="AR5" s="948"/>
      <c r="AS5" s="948"/>
      <c r="AT5" s="948"/>
      <c r="AU5" s="948"/>
      <c r="AV5" s="948"/>
      <c r="AW5" s="948"/>
      <c r="AX5" s="948"/>
      <c r="AY5" s="948"/>
      <c r="AZ5" s="948"/>
      <c r="BA5" s="948"/>
      <c r="BB5" s="948"/>
      <c r="BC5" s="948"/>
      <c r="BD5" s="948"/>
      <c r="BE5" s="948"/>
      <c r="BF5" s="948"/>
      <c r="BG5" s="948"/>
      <c r="BH5" s="948"/>
      <c r="BI5" s="948"/>
      <c r="BJ5" s="948"/>
      <c r="BK5" s="948"/>
      <c r="BL5" s="948"/>
      <c r="BM5" s="948"/>
      <c r="BN5" s="948"/>
      <c r="BO5" s="948"/>
      <c r="BP5" s="948"/>
      <c r="BQ5" s="948"/>
      <c r="BR5" s="948"/>
      <c r="BS5" s="948"/>
      <c r="BT5" s="948"/>
      <c r="BU5" s="948"/>
      <c r="BV5" s="948"/>
      <c r="BW5" s="948"/>
      <c r="BX5" s="948"/>
      <c r="BY5" s="948"/>
      <c r="BZ5" s="948"/>
      <c r="CA5" s="948"/>
      <c r="CB5" s="948"/>
      <c r="CC5" s="948"/>
      <c r="CD5" s="948"/>
      <c r="CE5" s="948"/>
      <c r="CF5" s="948"/>
      <c r="CG5" s="948"/>
      <c r="CH5" s="948"/>
      <c r="CI5" s="948"/>
      <c r="CJ5" s="948"/>
      <c r="CK5" s="948"/>
      <c r="CL5" s="948"/>
      <c r="CM5" s="464"/>
      <c r="CN5" s="464"/>
      <c r="CO5" s="972"/>
      <c r="CP5" s="972"/>
      <c r="CQ5" s="976"/>
      <c r="CR5" s="1"/>
    </row>
    <row r="6" spans="1:96" ht="15" customHeight="1" x14ac:dyDescent="0.2">
      <c r="A6" s="971"/>
      <c r="B6" s="972"/>
      <c r="C6" s="972"/>
      <c r="D6" s="948" t="s">
        <v>5</v>
      </c>
      <c r="E6" s="948"/>
      <c r="F6" s="948"/>
      <c r="G6" s="948"/>
      <c r="H6" s="948"/>
      <c r="I6" s="948"/>
      <c r="J6" s="948"/>
      <c r="K6" s="948"/>
      <c r="L6" s="948"/>
      <c r="M6" s="948"/>
      <c r="N6" s="948"/>
      <c r="O6" s="948"/>
      <c r="P6" s="948"/>
      <c r="Q6" s="948"/>
      <c r="R6" s="948"/>
      <c r="S6" s="948"/>
      <c r="T6" s="948"/>
      <c r="U6" s="948"/>
      <c r="V6" s="948"/>
      <c r="W6" s="948"/>
      <c r="X6" s="948"/>
      <c r="Y6" s="948"/>
      <c r="Z6" s="948"/>
      <c r="AA6" s="948"/>
      <c r="AB6" s="948"/>
      <c r="AC6" s="948"/>
      <c r="AD6" s="948"/>
      <c r="AE6" s="948"/>
      <c r="AF6" s="948"/>
      <c r="AG6" s="948"/>
      <c r="AH6" s="948"/>
      <c r="AI6" s="948"/>
      <c r="AJ6" s="948"/>
      <c r="AK6" s="948"/>
      <c r="AL6" s="948"/>
      <c r="AM6" s="948"/>
      <c r="AN6" s="948"/>
      <c r="AO6" s="948"/>
      <c r="AP6" s="948"/>
      <c r="AQ6" s="948"/>
      <c r="AR6" s="948"/>
      <c r="AS6" s="948"/>
      <c r="AT6" s="948"/>
      <c r="AU6" s="948"/>
      <c r="AV6" s="948"/>
      <c r="AW6" s="948"/>
      <c r="AX6" s="948"/>
      <c r="AY6" s="948"/>
      <c r="AZ6" s="948"/>
      <c r="BA6" s="948"/>
      <c r="BB6" s="948"/>
      <c r="BC6" s="948"/>
      <c r="BD6" s="948"/>
      <c r="BE6" s="948"/>
      <c r="BF6" s="948"/>
      <c r="BG6" s="948"/>
      <c r="BH6" s="948"/>
      <c r="BI6" s="948"/>
      <c r="BJ6" s="948"/>
      <c r="BK6" s="948"/>
      <c r="BL6" s="948"/>
      <c r="BM6" s="948"/>
      <c r="BN6" s="948"/>
      <c r="BO6" s="948"/>
      <c r="BP6" s="948"/>
      <c r="BQ6" s="948"/>
      <c r="BR6" s="948"/>
      <c r="BS6" s="948"/>
      <c r="BT6" s="948"/>
      <c r="BU6" s="948"/>
      <c r="BV6" s="948"/>
      <c r="BW6" s="948"/>
      <c r="BX6" s="948"/>
      <c r="BY6" s="948"/>
      <c r="BZ6" s="948"/>
      <c r="CA6" s="948"/>
      <c r="CB6" s="948"/>
      <c r="CC6" s="948"/>
      <c r="CD6" s="948"/>
      <c r="CE6" s="948"/>
      <c r="CF6" s="948"/>
      <c r="CG6" s="948"/>
      <c r="CH6" s="948"/>
      <c r="CI6" s="948"/>
      <c r="CJ6" s="948"/>
      <c r="CK6" s="948"/>
      <c r="CL6" s="948"/>
      <c r="CM6" s="464"/>
      <c r="CN6" s="464"/>
      <c r="CO6" s="972"/>
      <c r="CP6" s="972"/>
      <c r="CQ6" s="976"/>
      <c r="CR6" s="1"/>
    </row>
    <row r="7" spans="1:96" ht="15" customHeight="1" thickBot="1" x14ac:dyDescent="0.25">
      <c r="A7" s="973"/>
      <c r="B7" s="974"/>
      <c r="C7" s="974"/>
      <c r="D7" s="951" t="s">
        <v>6</v>
      </c>
      <c r="E7" s="951"/>
      <c r="F7" s="951" t="s">
        <v>139</v>
      </c>
      <c r="G7" s="951"/>
      <c r="H7" s="951"/>
      <c r="I7" s="951"/>
      <c r="J7" s="951"/>
      <c r="K7" s="951"/>
      <c r="L7" s="951"/>
      <c r="M7" s="951"/>
      <c r="N7" s="951"/>
      <c r="O7" s="951"/>
      <c r="P7" s="951"/>
      <c r="Q7" s="951"/>
      <c r="R7" s="951"/>
      <c r="S7" s="951"/>
      <c r="T7" s="951"/>
      <c r="U7" s="951"/>
      <c r="V7" s="951"/>
      <c r="W7" s="951"/>
      <c r="X7" s="951"/>
      <c r="Y7" s="951"/>
      <c r="Z7" s="951"/>
      <c r="AA7" s="951"/>
      <c r="AB7" s="951"/>
      <c r="AC7" s="951"/>
      <c r="AD7" s="951"/>
      <c r="AE7" s="951"/>
      <c r="AF7" s="951"/>
      <c r="AG7" s="951"/>
      <c r="AH7" s="951"/>
      <c r="AI7" s="951"/>
      <c r="AJ7" s="951"/>
      <c r="AK7" s="951"/>
      <c r="AL7" s="951"/>
      <c r="AM7" s="951"/>
      <c r="AN7" s="951"/>
      <c r="AO7" s="951"/>
      <c r="AP7" s="951"/>
      <c r="AQ7" s="951"/>
      <c r="AR7" s="951"/>
      <c r="AS7" s="951"/>
      <c r="AT7" s="951"/>
      <c r="AU7" s="951"/>
      <c r="AV7" s="951"/>
      <c r="AW7" s="951"/>
      <c r="AX7" s="951"/>
      <c r="AY7" s="951"/>
      <c r="AZ7" s="951"/>
      <c r="BA7" s="951"/>
      <c r="BB7" s="951"/>
      <c r="BC7" s="951"/>
      <c r="BD7" s="951"/>
      <c r="BE7" s="951"/>
      <c r="BF7" s="951"/>
      <c r="BG7" s="951"/>
      <c r="BH7" s="951"/>
      <c r="BI7" s="951"/>
      <c r="BJ7" s="951"/>
      <c r="BK7" s="951"/>
      <c r="BL7" s="951"/>
      <c r="BM7" s="951"/>
      <c r="BN7" s="951"/>
      <c r="BO7" s="951"/>
      <c r="BP7" s="951"/>
      <c r="BQ7" s="951"/>
      <c r="BR7" s="951"/>
      <c r="BS7" s="951"/>
      <c r="BT7" s="951"/>
      <c r="BU7" s="951"/>
      <c r="BV7" s="951"/>
      <c r="BW7" s="951"/>
      <c r="BX7" s="951"/>
      <c r="BY7" s="951"/>
      <c r="BZ7" s="951"/>
      <c r="CA7" s="951"/>
      <c r="CB7" s="951"/>
      <c r="CC7" s="951"/>
      <c r="CD7" s="951"/>
      <c r="CE7" s="951"/>
      <c r="CF7" s="951"/>
      <c r="CG7" s="951"/>
      <c r="CH7" s="951"/>
      <c r="CI7" s="951"/>
      <c r="CJ7" s="951"/>
      <c r="CK7" s="951"/>
      <c r="CL7" s="951"/>
      <c r="CM7" s="465"/>
      <c r="CN7" s="465"/>
      <c r="CO7" s="974"/>
      <c r="CP7" s="974"/>
      <c r="CQ7" s="977"/>
      <c r="CR7" s="1"/>
    </row>
    <row r="8" spans="1:96" ht="15" customHeight="1" thickBot="1" x14ac:dyDescent="0.25">
      <c r="A8" s="958"/>
      <c r="B8" s="959"/>
      <c r="C8" s="959"/>
      <c r="D8" s="959"/>
      <c r="E8" s="959"/>
      <c r="F8" s="959"/>
      <c r="G8" s="959"/>
      <c r="H8" s="959"/>
      <c r="I8" s="959"/>
      <c r="J8" s="959"/>
      <c r="K8" s="959"/>
      <c r="L8" s="959"/>
      <c r="M8" s="959"/>
      <c r="N8" s="959"/>
      <c r="O8" s="959"/>
      <c r="P8" s="959"/>
      <c r="Q8" s="959"/>
      <c r="R8" s="959"/>
      <c r="S8" s="959"/>
      <c r="T8" s="959"/>
      <c r="U8" s="959"/>
      <c r="V8" s="959"/>
      <c r="W8" s="959"/>
      <c r="X8" s="959"/>
      <c r="Y8" s="959"/>
      <c r="Z8" s="959"/>
      <c r="AA8" s="959"/>
      <c r="AB8" s="959"/>
      <c r="AC8" s="959"/>
      <c r="AD8" s="959"/>
      <c r="AE8" s="959"/>
      <c r="AF8" s="959"/>
      <c r="AG8" s="959"/>
      <c r="AH8" s="959"/>
      <c r="AI8" s="959"/>
      <c r="AJ8" s="959"/>
      <c r="AK8" s="959"/>
      <c r="AL8" s="959"/>
      <c r="AM8" s="959"/>
      <c r="AN8" s="959"/>
      <c r="AO8" s="959"/>
      <c r="AP8" s="959"/>
      <c r="AQ8" s="959"/>
      <c r="AR8" s="959"/>
      <c r="AS8" s="959"/>
      <c r="AT8" s="959"/>
      <c r="AU8" s="959"/>
      <c r="AV8" s="959"/>
      <c r="AW8" s="959"/>
      <c r="AX8" s="959"/>
      <c r="AY8" s="959"/>
      <c r="AZ8" s="959"/>
      <c r="BA8" s="959"/>
      <c r="BB8" s="959"/>
      <c r="BC8" s="959"/>
      <c r="BD8" s="959"/>
      <c r="BE8" s="959"/>
      <c r="BF8" s="959"/>
      <c r="BG8" s="959"/>
      <c r="BH8" s="959"/>
      <c r="BI8" s="959"/>
      <c r="BJ8" s="959"/>
      <c r="BK8" s="959"/>
      <c r="BL8" s="959"/>
      <c r="BM8" s="959"/>
      <c r="BN8" s="959"/>
      <c r="BO8" s="959"/>
      <c r="BP8" s="959"/>
      <c r="BQ8" s="959"/>
      <c r="BR8" s="959"/>
      <c r="BS8" s="959"/>
      <c r="BT8" s="959"/>
      <c r="BU8" s="959"/>
      <c r="BV8" s="959"/>
      <c r="BW8" s="959"/>
      <c r="BX8" s="959"/>
      <c r="BY8" s="959"/>
      <c r="BZ8" s="959"/>
      <c r="CA8" s="959"/>
      <c r="CB8" s="959"/>
      <c r="CC8" s="959"/>
      <c r="CD8" s="959"/>
      <c r="CE8" s="959"/>
      <c r="CF8" s="959"/>
      <c r="CG8" s="959"/>
      <c r="CH8" s="959"/>
      <c r="CI8" s="959"/>
      <c r="CJ8" s="959"/>
      <c r="CK8" s="959"/>
      <c r="CL8" s="959"/>
      <c r="CM8" s="959"/>
      <c r="CN8" s="959"/>
      <c r="CO8" s="959"/>
      <c r="CP8" s="959"/>
      <c r="CQ8" s="960"/>
    </row>
    <row r="9" spans="1:96" ht="16" customHeight="1" x14ac:dyDescent="0.2">
      <c r="A9" s="961" t="s">
        <v>7</v>
      </c>
      <c r="B9" s="919" t="s">
        <v>8</v>
      </c>
      <c r="C9" s="919" t="s">
        <v>9</v>
      </c>
      <c r="D9" s="919" t="s">
        <v>10</v>
      </c>
      <c r="E9" s="966" t="s">
        <v>11</v>
      </c>
      <c r="F9" s="967"/>
      <c r="G9" s="967"/>
      <c r="H9" s="967"/>
      <c r="I9" s="968"/>
      <c r="J9" s="919" t="s">
        <v>13</v>
      </c>
      <c r="K9" s="850" t="s">
        <v>391</v>
      </c>
      <c r="L9" s="851"/>
      <c r="M9" s="852"/>
      <c r="N9" s="850" t="s">
        <v>392</v>
      </c>
      <c r="O9" s="851"/>
      <c r="P9" s="852"/>
      <c r="Q9" s="850" t="s">
        <v>393</v>
      </c>
      <c r="R9" s="851"/>
      <c r="S9" s="852"/>
      <c r="T9" s="905" t="s">
        <v>394</v>
      </c>
      <c r="U9" s="906"/>
      <c r="V9" s="907"/>
      <c r="W9" s="868" t="s">
        <v>499</v>
      </c>
      <c r="X9" s="868" t="s">
        <v>500</v>
      </c>
      <c r="Y9" s="850" t="s">
        <v>395</v>
      </c>
      <c r="Z9" s="851"/>
      <c r="AA9" s="852"/>
      <c r="AB9" s="850" t="s">
        <v>396</v>
      </c>
      <c r="AC9" s="851"/>
      <c r="AD9" s="852"/>
      <c r="AE9" s="850" t="s">
        <v>397</v>
      </c>
      <c r="AF9" s="851"/>
      <c r="AG9" s="852"/>
      <c r="AH9" s="905" t="s">
        <v>398</v>
      </c>
      <c r="AI9" s="906"/>
      <c r="AJ9" s="907"/>
      <c r="AK9" s="931" t="s">
        <v>509</v>
      </c>
      <c r="AL9" s="932"/>
      <c r="AM9" s="933"/>
      <c r="AN9" s="868" t="s">
        <v>506</v>
      </c>
      <c r="AO9" s="868" t="s">
        <v>507</v>
      </c>
      <c r="AP9" s="850" t="s">
        <v>367</v>
      </c>
      <c r="AQ9" s="851"/>
      <c r="AR9" s="852"/>
      <c r="AS9" s="850" t="s">
        <v>368</v>
      </c>
      <c r="AT9" s="851"/>
      <c r="AU9" s="852"/>
      <c r="AV9" s="850" t="s">
        <v>369</v>
      </c>
      <c r="AW9" s="851"/>
      <c r="AX9" s="852"/>
      <c r="AY9" s="905" t="s">
        <v>370</v>
      </c>
      <c r="AZ9" s="906"/>
      <c r="BA9" s="907"/>
      <c r="BB9" s="850" t="s">
        <v>371</v>
      </c>
      <c r="BC9" s="851"/>
      <c r="BD9" s="852"/>
      <c r="BE9" s="850" t="s">
        <v>640</v>
      </c>
      <c r="BF9" s="851"/>
      <c r="BG9" s="852"/>
      <c r="BH9" s="850" t="s">
        <v>373</v>
      </c>
      <c r="BI9" s="851"/>
      <c r="BJ9" s="852"/>
      <c r="BK9" s="905" t="s">
        <v>374</v>
      </c>
      <c r="BL9" s="906"/>
      <c r="BM9" s="907"/>
      <c r="BN9" s="931" t="s">
        <v>375</v>
      </c>
      <c r="BO9" s="932"/>
      <c r="BP9" s="933"/>
      <c r="BQ9" s="1028" t="s">
        <v>627</v>
      </c>
      <c r="BR9" s="1029"/>
      <c r="BS9" s="1030"/>
      <c r="BT9" s="919" t="s">
        <v>628</v>
      </c>
      <c r="BU9" s="919" t="s">
        <v>629</v>
      </c>
      <c r="BV9" s="978" t="s">
        <v>349</v>
      </c>
      <c r="BW9" s="919" t="s">
        <v>385</v>
      </c>
      <c r="BX9" s="919" t="s">
        <v>152</v>
      </c>
      <c r="BY9" s="919" t="s">
        <v>153</v>
      </c>
      <c r="BZ9" s="919" t="s">
        <v>355</v>
      </c>
      <c r="CA9" s="919" t="s">
        <v>14</v>
      </c>
      <c r="CB9" s="919" t="s">
        <v>328</v>
      </c>
      <c r="CC9" s="919" t="s">
        <v>399</v>
      </c>
      <c r="CD9" s="919" t="s">
        <v>501</v>
      </c>
      <c r="CE9" s="919" t="s">
        <v>502</v>
      </c>
      <c r="CF9" s="919" t="s">
        <v>400</v>
      </c>
      <c r="CG9" s="919" t="s">
        <v>508</v>
      </c>
      <c r="CH9" s="919" t="s">
        <v>502</v>
      </c>
      <c r="CI9" s="919" t="s">
        <v>15</v>
      </c>
      <c r="CJ9" s="919" t="s">
        <v>623</v>
      </c>
      <c r="CK9" s="919" t="s">
        <v>502</v>
      </c>
      <c r="CL9" s="919" t="s">
        <v>16</v>
      </c>
      <c r="CM9" s="919" t="s">
        <v>630</v>
      </c>
      <c r="CN9" s="919" t="s">
        <v>502</v>
      </c>
      <c r="CO9" s="919" t="s">
        <v>17</v>
      </c>
      <c r="CP9" s="919" t="s">
        <v>18</v>
      </c>
      <c r="CQ9" s="952" t="s">
        <v>19</v>
      </c>
    </row>
    <row r="10" spans="1:96" ht="42.75" customHeight="1" x14ac:dyDescent="0.2">
      <c r="A10" s="962"/>
      <c r="B10" s="964"/>
      <c r="C10" s="964"/>
      <c r="D10" s="920"/>
      <c r="E10" s="955" t="s">
        <v>20</v>
      </c>
      <c r="F10" s="955" t="s">
        <v>21</v>
      </c>
      <c r="G10" s="955" t="s">
        <v>22</v>
      </c>
      <c r="H10" s="956" t="s">
        <v>23</v>
      </c>
      <c r="I10" s="957"/>
      <c r="J10" s="920"/>
      <c r="K10" s="890" t="s">
        <v>376</v>
      </c>
      <c r="L10" s="892" t="s">
        <v>377</v>
      </c>
      <c r="M10" s="888" t="s">
        <v>378</v>
      </c>
      <c r="N10" s="890" t="s">
        <v>376</v>
      </c>
      <c r="O10" s="892" t="s">
        <v>377</v>
      </c>
      <c r="P10" s="888" t="s">
        <v>378</v>
      </c>
      <c r="Q10" s="890" t="s">
        <v>376</v>
      </c>
      <c r="R10" s="892" t="s">
        <v>377</v>
      </c>
      <c r="S10" s="888" t="s">
        <v>378</v>
      </c>
      <c r="T10" s="908" t="s">
        <v>376</v>
      </c>
      <c r="U10" s="910" t="s">
        <v>377</v>
      </c>
      <c r="V10" s="912" t="s">
        <v>378</v>
      </c>
      <c r="W10" s="869"/>
      <c r="X10" s="869"/>
      <c r="Y10" s="890" t="s">
        <v>376</v>
      </c>
      <c r="Z10" s="892" t="s">
        <v>377</v>
      </c>
      <c r="AA10" s="888" t="s">
        <v>378</v>
      </c>
      <c r="AB10" s="890" t="s">
        <v>376</v>
      </c>
      <c r="AC10" s="892" t="s">
        <v>377</v>
      </c>
      <c r="AD10" s="888" t="s">
        <v>378</v>
      </c>
      <c r="AE10" s="890" t="s">
        <v>376</v>
      </c>
      <c r="AF10" s="892" t="s">
        <v>377</v>
      </c>
      <c r="AG10" s="888" t="s">
        <v>378</v>
      </c>
      <c r="AH10" s="908" t="s">
        <v>376</v>
      </c>
      <c r="AI10" s="910" t="s">
        <v>377</v>
      </c>
      <c r="AJ10" s="912" t="s">
        <v>378</v>
      </c>
      <c r="AK10" s="934" t="s">
        <v>376</v>
      </c>
      <c r="AL10" s="936" t="s">
        <v>377</v>
      </c>
      <c r="AM10" s="938" t="s">
        <v>378</v>
      </c>
      <c r="AN10" s="869"/>
      <c r="AO10" s="869"/>
      <c r="AP10" s="890" t="s">
        <v>376</v>
      </c>
      <c r="AQ10" s="892" t="s">
        <v>377</v>
      </c>
      <c r="AR10" s="888" t="s">
        <v>378</v>
      </c>
      <c r="AS10" s="890" t="s">
        <v>376</v>
      </c>
      <c r="AT10" s="892" t="s">
        <v>377</v>
      </c>
      <c r="AU10" s="888" t="s">
        <v>378</v>
      </c>
      <c r="AV10" s="890" t="s">
        <v>376</v>
      </c>
      <c r="AW10" s="892" t="s">
        <v>377</v>
      </c>
      <c r="AX10" s="888" t="s">
        <v>378</v>
      </c>
      <c r="AY10" s="908" t="s">
        <v>376</v>
      </c>
      <c r="AZ10" s="910" t="s">
        <v>377</v>
      </c>
      <c r="BA10" s="912" t="s">
        <v>378</v>
      </c>
      <c r="BB10" s="890" t="s">
        <v>376</v>
      </c>
      <c r="BC10" s="892" t="s">
        <v>377</v>
      </c>
      <c r="BD10" s="888" t="s">
        <v>378</v>
      </c>
      <c r="BE10" s="890" t="s">
        <v>376</v>
      </c>
      <c r="BF10" s="892" t="s">
        <v>377</v>
      </c>
      <c r="BG10" s="888" t="s">
        <v>378</v>
      </c>
      <c r="BH10" s="890" t="s">
        <v>376</v>
      </c>
      <c r="BI10" s="892" t="s">
        <v>377</v>
      </c>
      <c r="BJ10" s="888" t="s">
        <v>378</v>
      </c>
      <c r="BK10" s="908" t="s">
        <v>376</v>
      </c>
      <c r="BL10" s="910" t="s">
        <v>377</v>
      </c>
      <c r="BM10" s="912" t="s">
        <v>378</v>
      </c>
      <c r="BN10" s="934" t="s">
        <v>376</v>
      </c>
      <c r="BO10" s="936" t="s">
        <v>377</v>
      </c>
      <c r="BP10" s="938" t="s">
        <v>378</v>
      </c>
      <c r="BQ10" s="1031" t="s">
        <v>376</v>
      </c>
      <c r="BR10" s="1033" t="s">
        <v>377</v>
      </c>
      <c r="BS10" s="1035" t="s">
        <v>378</v>
      </c>
      <c r="BT10" s="920"/>
      <c r="BU10" s="920"/>
      <c r="BV10" s="979"/>
      <c r="BW10" s="920"/>
      <c r="BX10" s="920"/>
      <c r="BY10" s="920"/>
      <c r="BZ10" s="920"/>
      <c r="CA10" s="920"/>
      <c r="CB10" s="920"/>
      <c r="CC10" s="920"/>
      <c r="CD10" s="920"/>
      <c r="CE10" s="920"/>
      <c r="CF10" s="920"/>
      <c r="CG10" s="920"/>
      <c r="CH10" s="920"/>
      <c r="CI10" s="920"/>
      <c r="CJ10" s="920"/>
      <c r="CK10" s="920"/>
      <c r="CL10" s="920"/>
      <c r="CM10" s="920"/>
      <c r="CN10" s="920"/>
      <c r="CO10" s="920"/>
      <c r="CP10" s="920"/>
      <c r="CQ10" s="953"/>
    </row>
    <row r="11" spans="1:96" ht="33" customHeight="1" thickBot="1" x14ac:dyDescent="0.25">
      <c r="A11" s="963"/>
      <c r="B11" s="965"/>
      <c r="C11" s="965"/>
      <c r="D11" s="921"/>
      <c r="E11" s="921"/>
      <c r="F11" s="921"/>
      <c r="G11" s="921"/>
      <c r="H11" s="3" t="s">
        <v>24</v>
      </c>
      <c r="I11" s="3" t="s">
        <v>25</v>
      </c>
      <c r="J11" s="921"/>
      <c r="K11" s="891"/>
      <c r="L11" s="893"/>
      <c r="M11" s="889"/>
      <c r="N11" s="891"/>
      <c r="O11" s="893"/>
      <c r="P11" s="889"/>
      <c r="Q11" s="891"/>
      <c r="R11" s="893"/>
      <c r="S11" s="889"/>
      <c r="T11" s="909"/>
      <c r="U11" s="911"/>
      <c r="V11" s="913"/>
      <c r="W11" s="922"/>
      <c r="X11" s="922"/>
      <c r="Y11" s="891"/>
      <c r="Z11" s="893"/>
      <c r="AA11" s="889"/>
      <c r="AB11" s="891"/>
      <c r="AC11" s="893"/>
      <c r="AD11" s="889"/>
      <c r="AE11" s="891"/>
      <c r="AF11" s="893"/>
      <c r="AG11" s="889"/>
      <c r="AH11" s="909"/>
      <c r="AI11" s="911"/>
      <c r="AJ11" s="913"/>
      <c r="AK11" s="935"/>
      <c r="AL11" s="937"/>
      <c r="AM11" s="939"/>
      <c r="AN11" s="922"/>
      <c r="AO11" s="922"/>
      <c r="AP11" s="891"/>
      <c r="AQ11" s="893"/>
      <c r="AR11" s="889"/>
      <c r="AS11" s="891"/>
      <c r="AT11" s="893"/>
      <c r="AU11" s="889"/>
      <c r="AV11" s="891"/>
      <c r="AW11" s="893"/>
      <c r="AX11" s="889"/>
      <c r="AY11" s="909"/>
      <c r="AZ11" s="911"/>
      <c r="BA11" s="913"/>
      <c r="BB11" s="891"/>
      <c r="BC11" s="893"/>
      <c r="BD11" s="889"/>
      <c r="BE11" s="891"/>
      <c r="BF11" s="893"/>
      <c r="BG11" s="889"/>
      <c r="BH11" s="891"/>
      <c r="BI11" s="893"/>
      <c r="BJ11" s="889"/>
      <c r="BK11" s="909"/>
      <c r="BL11" s="911"/>
      <c r="BM11" s="913"/>
      <c r="BN11" s="935"/>
      <c r="BO11" s="937"/>
      <c r="BP11" s="939"/>
      <c r="BQ11" s="1032"/>
      <c r="BR11" s="1034"/>
      <c r="BS11" s="1036"/>
      <c r="BT11" s="921"/>
      <c r="BU11" s="921"/>
      <c r="BV11" s="980"/>
      <c r="BW11" s="921"/>
      <c r="BX11" s="921"/>
      <c r="BY11" s="921"/>
      <c r="BZ11" s="921"/>
      <c r="CA11" s="921"/>
      <c r="CB11" s="921"/>
      <c r="CC11" s="921"/>
      <c r="CD11" s="921"/>
      <c r="CE11" s="921"/>
      <c r="CF11" s="921"/>
      <c r="CG11" s="921"/>
      <c r="CH11" s="921"/>
      <c r="CI11" s="921"/>
      <c r="CJ11" s="921"/>
      <c r="CK11" s="921"/>
      <c r="CL11" s="921"/>
      <c r="CM11" s="921"/>
      <c r="CN11" s="921"/>
      <c r="CO11" s="921"/>
      <c r="CP11" s="921"/>
      <c r="CQ11" s="954"/>
    </row>
    <row r="12" spans="1:96" ht="20" customHeight="1" thickBot="1" x14ac:dyDescent="0.25">
      <c r="A12" s="4" t="s">
        <v>26</v>
      </c>
      <c r="B12" s="5"/>
      <c r="C12" s="5"/>
      <c r="D12" s="6"/>
      <c r="E12" s="5"/>
      <c r="F12" s="5"/>
      <c r="G12" s="6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6"/>
      <c r="CQ12" s="5"/>
    </row>
    <row r="13" spans="1:96" ht="65" customHeight="1" x14ac:dyDescent="0.2">
      <c r="A13" s="981" t="s">
        <v>27</v>
      </c>
      <c r="B13" s="983" t="s">
        <v>334</v>
      </c>
      <c r="C13" s="983" t="s">
        <v>192</v>
      </c>
      <c r="D13" s="985" t="s">
        <v>481</v>
      </c>
      <c r="E13" s="983" t="s">
        <v>28</v>
      </c>
      <c r="F13" s="983" t="s">
        <v>29</v>
      </c>
      <c r="G13" s="983" t="s">
        <v>30</v>
      </c>
      <c r="H13" s="987" t="s">
        <v>386</v>
      </c>
      <c r="I13" s="949">
        <v>2020</v>
      </c>
      <c r="J13" s="886">
        <v>1</v>
      </c>
      <c r="K13" s="886"/>
      <c r="L13" s="886"/>
      <c r="M13" s="886"/>
      <c r="N13" s="886"/>
      <c r="O13" s="886"/>
      <c r="P13" s="886"/>
      <c r="Q13" s="886"/>
      <c r="R13" s="886"/>
      <c r="S13" s="886"/>
      <c r="T13" s="914"/>
      <c r="U13" s="914"/>
      <c r="V13" s="886"/>
      <c r="W13" s="886">
        <v>1</v>
      </c>
      <c r="X13" s="886">
        <v>0.25</v>
      </c>
      <c r="Y13" s="886"/>
      <c r="Z13" s="886"/>
      <c r="AA13" s="886"/>
      <c r="AB13" s="886"/>
      <c r="AC13" s="886"/>
      <c r="AD13" s="886"/>
      <c r="AE13" s="886"/>
      <c r="AF13" s="886"/>
      <c r="AG13" s="886"/>
      <c r="AH13" s="914"/>
      <c r="AI13" s="914"/>
      <c r="AJ13" s="886"/>
      <c r="AK13" s="914">
        <v>15</v>
      </c>
      <c r="AL13" s="914">
        <v>22</v>
      </c>
      <c r="AM13" s="886">
        <f>AK13/AL13</f>
        <v>0.68181818181818177</v>
      </c>
      <c r="AN13" s="886">
        <v>1</v>
      </c>
      <c r="AO13" s="886">
        <v>0.5</v>
      </c>
      <c r="AP13" s="886"/>
      <c r="AQ13" s="886"/>
      <c r="AR13" s="886"/>
      <c r="AS13" s="886"/>
      <c r="AT13" s="886"/>
      <c r="AU13" s="886"/>
      <c r="AV13" s="886"/>
      <c r="AW13" s="886"/>
      <c r="AX13" s="886"/>
      <c r="AY13" s="914"/>
      <c r="AZ13" s="914"/>
      <c r="BA13" s="886"/>
      <c r="BB13" s="886"/>
      <c r="BC13" s="886"/>
      <c r="BD13" s="886"/>
      <c r="BE13" s="886"/>
      <c r="BF13" s="886"/>
      <c r="BG13" s="886"/>
      <c r="BH13" s="886"/>
      <c r="BI13" s="886"/>
      <c r="BJ13" s="886"/>
      <c r="BK13" s="914"/>
      <c r="BL13" s="914"/>
      <c r="BM13" s="886"/>
      <c r="BN13" s="914">
        <v>7</v>
      </c>
      <c r="BO13" s="914">
        <v>22</v>
      </c>
      <c r="BP13" s="886">
        <f>BN13/BO13</f>
        <v>0.31818181818181818</v>
      </c>
      <c r="BQ13" s="914">
        <f>BN13+AK13</f>
        <v>22</v>
      </c>
      <c r="BR13" s="914">
        <v>22</v>
      </c>
      <c r="BS13" s="886">
        <f>BQ13/BR13</f>
        <v>1</v>
      </c>
      <c r="BT13" s="886">
        <v>0.9</v>
      </c>
      <c r="BU13" s="886">
        <v>1</v>
      </c>
      <c r="BV13" s="886">
        <v>0.01</v>
      </c>
      <c r="BW13" s="1037">
        <f>BU13*BV13</f>
        <v>0.01</v>
      </c>
      <c r="BX13" s="900">
        <v>1</v>
      </c>
      <c r="BY13" s="900">
        <v>1</v>
      </c>
      <c r="BZ13" s="900">
        <v>1</v>
      </c>
      <c r="CA13" s="106" t="s">
        <v>224</v>
      </c>
      <c r="CB13" s="9">
        <v>0.4</v>
      </c>
      <c r="CC13" s="9">
        <v>0.4</v>
      </c>
      <c r="CD13" s="9">
        <v>0.4</v>
      </c>
      <c r="CE13" s="372" t="s">
        <v>512</v>
      </c>
      <c r="CF13" s="250" t="s">
        <v>401</v>
      </c>
      <c r="CG13" s="9" t="s">
        <v>401</v>
      </c>
      <c r="CH13" s="250" t="s">
        <v>401</v>
      </c>
      <c r="CI13" s="9" t="s">
        <v>401</v>
      </c>
      <c r="CJ13" s="9" t="s">
        <v>401</v>
      </c>
      <c r="CK13" s="250" t="s">
        <v>401</v>
      </c>
      <c r="CL13" s="250" t="s">
        <v>401</v>
      </c>
      <c r="CM13" s="9" t="s">
        <v>401</v>
      </c>
      <c r="CN13" s="250" t="s">
        <v>401</v>
      </c>
      <c r="CO13" s="1020"/>
      <c r="CP13" s="983" t="s">
        <v>208</v>
      </c>
      <c r="CQ13" s="1008" t="s">
        <v>475</v>
      </c>
    </row>
    <row r="14" spans="1:96" ht="34" x14ac:dyDescent="0.2">
      <c r="A14" s="982"/>
      <c r="B14" s="984"/>
      <c r="C14" s="984"/>
      <c r="D14" s="986"/>
      <c r="E14" s="984"/>
      <c r="F14" s="984"/>
      <c r="G14" s="984"/>
      <c r="H14" s="988"/>
      <c r="I14" s="950"/>
      <c r="J14" s="887"/>
      <c r="K14" s="887"/>
      <c r="L14" s="887"/>
      <c r="M14" s="887"/>
      <c r="N14" s="887"/>
      <c r="O14" s="887"/>
      <c r="P14" s="887"/>
      <c r="Q14" s="887"/>
      <c r="R14" s="887"/>
      <c r="S14" s="887"/>
      <c r="T14" s="915"/>
      <c r="U14" s="915"/>
      <c r="V14" s="887"/>
      <c r="W14" s="887"/>
      <c r="X14" s="887"/>
      <c r="Y14" s="887"/>
      <c r="Z14" s="887"/>
      <c r="AA14" s="887"/>
      <c r="AB14" s="887"/>
      <c r="AC14" s="887"/>
      <c r="AD14" s="887"/>
      <c r="AE14" s="887"/>
      <c r="AF14" s="887"/>
      <c r="AG14" s="887"/>
      <c r="AH14" s="915"/>
      <c r="AI14" s="915"/>
      <c r="AJ14" s="887"/>
      <c r="AK14" s="915"/>
      <c r="AL14" s="915"/>
      <c r="AM14" s="887"/>
      <c r="AN14" s="887"/>
      <c r="AO14" s="887"/>
      <c r="AP14" s="887"/>
      <c r="AQ14" s="887"/>
      <c r="AR14" s="887"/>
      <c r="AS14" s="887"/>
      <c r="AT14" s="887"/>
      <c r="AU14" s="887"/>
      <c r="AV14" s="887"/>
      <c r="AW14" s="887"/>
      <c r="AX14" s="887"/>
      <c r="AY14" s="915"/>
      <c r="AZ14" s="915"/>
      <c r="BA14" s="887"/>
      <c r="BB14" s="887"/>
      <c r="BC14" s="887"/>
      <c r="BD14" s="887"/>
      <c r="BE14" s="887"/>
      <c r="BF14" s="887"/>
      <c r="BG14" s="887"/>
      <c r="BH14" s="887"/>
      <c r="BI14" s="887"/>
      <c r="BJ14" s="887"/>
      <c r="BK14" s="915"/>
      <c r="BL14" s="915"/>
      <c r="BM14" s="887"/>
      <c r="BN14" s="915"/>
      <c r="BO14" s="915"/>
      <c r="BP14" s="887"/>
      <c r="BQ14" s="915"/>
      <c r="BR14" s="915"/>
      <c r="BS14" s="887"/>
      <c r="BT14" s="887"/>
      <c r="BU14" s="887"/>
      <c r="BV14" s="887"/>
      <c r="BW14" s="940"/>
      <c r="BX14" s="901"/>
      <c r="BY14" s="901"/>
      <c r="BZ14" s="901"/>
      <c r="CA14" s="105" t="s">
        <v>222</v>
      </c>
      <c r="CB14" s="14">
        <v>0.2</v>
      </c>
      <c r="CC14" s="14">
        <v>0.2</v>
      </c>
      <c r="CD14" s="14">
        <v>0.2</v>
      </c>
      <c r="CE14" s="323" t="s">
        <v>513</v>
      </c>
      <c r="CF14" s="14" t="s">
        <v>401</v>
      </c>
      <c r="CG14" s="14" t="s">
        <v>401</v>
      </c>
      <c r="CH14" s="14" t="s">
        <v>401</v>
      </c>
      <c r="CI14" s="14" t="s">
        <v>401</v>
      </c>
      <c r="CJ14" s="14" t="s">
        <v>401</v>
      </c>
      <c r="CK14" s="14" t="s">
        <v>401</v>
      </c>
      <c r="CL14" s="14" t="s">
        <v>401</v>
      </c>
      <c r="CM14" s="14" t="s">
        <v>401</v>
      </c>
      <c r="CN14" s="14" t="s">
        <v>401</v>
      </c>
      <c r="CO14" s="1014"/>
      <c r="CP14" s="984"/>
      <c r="CQ14" s="1009"/>
    </row>
    <row r="15" spans="1:96" ht="34" x14ac:dyDescent="0.2">
      <c r="A15" s="982"/>
      <c r="B15" s="984"/>
      <c r="C15" s="984"/>
      <c r="D15" s="986"/>
      <c r="E15" s="984"/>
      <c r="F15" s="984"/>
      <c r="G15" s="984"/>
      <c r="H15" s="988"/>
      <c r="I15" s="950"/>
      <c r="J15" s="887"/>
      <c r="K15" s="887"/>
      <c r="L15" s="887"/>
      <c r="M15" s="887"/>
      <c r="N15" s="887"/>
      <c r="O15" s="887"/>
      <c r="P15" s="887"/>
      <c r="Q15" s="887"/>
      <c r="R15" s="887"/>
      <c r="S15" s="887"/>
      <c r="T15" s="915"/>
      <c r="U15" s="915"/>
      <c r="V15" s="887"/>
      <c r="W15" s="887"/>
      <c r="X15" s="887"/>
      <c r="Y15" s="887"/>
      <c r="Z15" s="887"/>
      <c r="AA15" s="887"/>
      <c r="AB15" s="887"/>
      <c r="AC15" s="887"/>
      <c r="AD15" s="887"/>
      <c r="AE15" s="887"/>
      <c r="AF15" s="887"/>
      <c r="AG15" s="887"/>
      <c r="AH15" s="915"/>
      <c r="AI15" s="915"/>
      <c r="AJ15" s="887"/>
      <c r="AK15" s="915"/>
      <c r="AL15" s="915"/>
      <c r="AM15" s="887"/>
      <c r="AN15" s="887"/>
      <c r="AO15" s="887"/>
      <c r="AP15" s="887"/>
      <c r="AQ15" s="887"/>
      <c r="AR15" s="887"/>
      <c r="AS15" s="887"/>
      <c r="AT15" s="887"/>
      <c r="AU15" s="887"/>
      <c r="AV15" s="887"/>
      <c r="AW15" s="887"/>
      <c r="AX15" s="887"/>
      <c r="AY15" s="915"/>
      <c r="AZ15" s="915"/>
      <c r="BA15" s="887"/>
      <c r="BB15" s="887"/>
      <c r="BC15" s="887"/>
      <c r="BD15" s="887"/>
      <c r="BE15" s="887"/>
      <c r="BF15" s="887"/>
      <c r="BG15" s="887"/>
      <c r="BH15" s="887"/>
      <c r="BI15" s="887"/>
      <c r="BJ15" s="887"/>
      <c r="BK15" s="915"/>
      <c r="BL15" s="915"/>
      <c r="BM15" s="887"/>
      <c r="BN15" s="915"/>
      <c r="BO15" s="915"/>
      <c r="BP15" s="887"/>
      <c r="BQ15" s="915"/>
      <c r="BR15" s="915"/>
      <c r="BS15" s="887"/>
      <c r="BT15" s="887"/>
      <c r="BU15" s="887"/>
      <c r="BV15" s="887"/>
      <c r="BW15" s="940"/>
      <c r="BX15" s="902"/>
      <c r="BY15" s="902"/>
      <c r="BZ15" s="902"/>
      <c r="CA15" s="105" t="s">
        <v>223</v>
      </c>
      <c r="CB15" s="14">
        <v>0.4</v>
      </c>
      <c r="CC15" s="14">
        <v>0.1</v>
      </c>
      <c r="CD15" s="14">
        <v>0.1</v>
      </c>
      <c r="CE15" s="323" t="s">
        <v>514</v>
      </c>
      <c r="CF15" s="14">
        <v>0.1</v>
      </c>
      <c r="CG15" s="14">
        <v>0.1</v>
      </c>
      <c r="CH15" s="323" t="s">
        <v>514</v>
      </c>
      <c r="CI15" s="14">
        <v>0.1</v>
      </c>
      <c r="CJ15" s="14">
        <v>0.1</v>
      </c>
      <c r="CK15" s="323" t="s">
        <v>514</v>
      </c>
      <c r="CL15" s="14">
        <v>0.1</v>
      </c>
      <c r="CM15" s="14">
        <v>0.1</v>
      </c>
      <c r="CN15" s="323" t="s">
        <v>514</v>
      </c>
      <c r="CO15" s="1015"/>
      <c r="CP15" s="984"/>
      <c r="CQ15" s="1009"/>
    </row>
    <row r="16" spans="1:96" ht="34" x14ac:dyDescent="0.2">
      <c r="A16" s="982" t="s">
        <v>27</v>
      </c>
      <c r="B16" s="836" t="s">
        <v>334</v>
      </c>
      <c r="C16" s="989" t="s">
        <v>192</v>
      </c>
      <c r="D16" s="986" t="s">
        <v>186</v>
      </c>
      <c r="E16" s="990" t="s">
        <v>31</v>
      </c>
      <c r="F16" s="991" t="s">
        <v>364</v>
      </c>
      <c r="G16" s="990" t="s">
        <v>30</v>
      </c>
      <c r="H16" s="918" t="s">
        <v>387</v>
      </c>
      <c r="I16" s="885">
        <v>2020</v>
      </c>
      <c r="J16" s="882">
        <v>0.9</v>
      </c>
      <c r="K16" s="882"/>
      <c r="L16" s="882"/>
      <c r="M16" s="882"/>
      <c r="N16" s="882"/>
      <c r="O16" s="882"/>
      <c r="P16" s="882"/>
      <c r="Q16" s="882"/>
      <c r="R16" s="882"/>
      <c r="S16" s="882"/>
      <c r="T16" s="916"/>
      <c r="U16" s="916"/>
      <c r="V16" s="882"/>
      <c r="W16" s="882">
        <v>0.9</v>
      </c>
      <c r="X16" s="882">
        <v>0.25</v>
      </c>
      <c r="Y16" s="882"/>
      <c r="Z16" s="882"/>
      <c r="AA16" s="882"/>
      <c r="AB16" s="882"/>
      <c r="AC16" s="882"/>
      <c r="AD16" s="882"/>
      <c r="AE16" s="882"/>
      <c r="AF16" s="882"/>
      <c r="AG16" s="882"/>
      <c r="AH16" s="916">
        <v>3</v>
      </c>
      <c r="AI16" s="916">
        <v>8</v>
      </c>
      <c r="AJ16" s="882">
        <f>AH16/AI16</f>
        <v>0.375</v>
      </c>
      <c r="AK16" s="916">
        <v>3</v>
      </c>
      <c r="AL16" s="916">
        <v>10</v>
      </c>
      <c r="AM16" s="882">
        <f>AK16/AL16</f>
        <v>0.3</v>
      </c>
      <c r="AN16" s="882">
        <v>0.9</v>
      </c>
      <c r="AO16" s="882">
        <f>AM16/AN16</f>
        <v>0.33333333333333331</v>
      </c>
      <c r="AP16" s="882"/>
      <c r="AQ16" s="882"/>
      <c r="AR16" s="882"/>
      <c r="AS16" s="882"/>
      <c r="AT16" s="882"/>
      <c r="AU16" s="882"/>
      <c r="AV16" s="882"/>
      <c r="AW16" s="882"/>
      <c r="AX16" s="882"/>
      <c r="AY16" s="916"/>
      <c r="AZ16" s="916"/>
      <c r="BA16" s="882"/>
      <c r="BB16" s="882"/>
      <c r="BC16" s="882"/>
      <c r="BD16" s="882"/>
      <c r="BE16" s="882"/>
      <c r="BF16" s="882"/>
      <c r="BG16" s="882"/>
      <c r="BH16" s="882"/>
      <c r="BI16" s="882"/>
      <c r="BJ16" s="882"/>
      <c r="BK16" s="916"/>
      <c r="BL16" s="916"/>
      <c r="BM16" s="882"/>
      <c r="BN16" s="916">
        <v>10</v>
      </c>
      <c r="BO16" s="916">
        <v>10</v>
      </c>
      <c r="BP16" s="882">
        <f>BN16/BO16</f>
        <v>1</v>
      </c>
      <c r="BQ16" s="916">
        <v>10</v>
      </c>
      <c r="BR16" s="916">
        <v>10</v>
      </c>
      <c r="BS16" s="882">
        <f>BQ16/BR16</f>
        <v>1</v>
      </c>
      <c r="BT16" s="882">
        <v>0.9</v>
      </c>
      <c r="BU16" s="882">
        <v>1</v>
      </c>
      <c r="BV16" s="882">
        <v>0.01</v>
      </c>
      <c r="BW16" s="940">
        <f>BU16*BV16</f>
        <v>0.01</v>
      </c>
      <c r="BX16" s="897">
        <v>0.9</v>
      </c>
      <c r="BY16" s="897">
        <v>0.9</v>
      </c>
      <c r="BZ16" s="897">
        <v>0.9</v>
      </c>
      <c r="CA16" s="13" t="s">
        <v>228</v>
      </c>
      <c r="CB16" s="14">
        <v>0.2</v>
      </c>
      <c r="CC16" s="14">
        <v>0.25</v>
      </c>
      <c r="CD16" s="14">
        <v>0.25</v>
      </c>
      <c r="CE16" s="323" t="s">
        <v>515</v>
      </c>
      <c r="CF16" s="14" t="s">
        <v>401</v>
      </c>
      <c r="CG16" s="14" t="s">
        <v>401</v>
      </c>
      <c r="CH16" s="14" t="s">
        <v>401</v>
      </c>
      <c r="CI16" s="14" t="s">
        <v>401</v>
      </c>
      <c r="CJ16" s="14" t="s">
        <v>401</v>
      </c>
      <c r="CK16" s="14" t="s">
        <v>401</v>
      </c>
      <c r="CL16" s="14" t="s">
        <v>401</v>
      </c>
      <c r="CM16" s="14" t="s">
        <v>401</v>
      </c>
      <c r="CN16" s="14" t="s">
        <v>401</v>
      </c>
      <c r="CO16" s="995"/>
      <c r="CP16" s="990" t="s">
        <v>208</v>
      </c>
      <c r="CQ16" s="1021" t="s">
        <v>476</v>
      </c>
    </row>
    <row r="17" spans="1:97" ht="51" x14ac:dyDescent="0.2">
      <c r="A17" s="982"/>
      <c r="B17" s="836"/>
      <c r="C17" s="989"/>
      <c r="D17" s="986"/>
      <c r="E17" s="990"/>
      <c r="F17" s="991"/>
      <c r="G17" s="990"/>
      <c r="H17" s="918"/>
      <c r="I17" s="885"/>
      <c r="J17" s="882"/>
      <c r="K17" s="882"/>
      <c r="L17" s="882"/>
      <c r="M17" s="882"/>
      <c r="N17" s="882"/>
      <c r="O17" s="882"/>
      <c r="P17" s="882"/>
      <c r="Q17" s="882"/>
      <c r="R17" s="882"/>
      <c r="S17" s="882"/>
      <c r="T17" s="916"/>
      <c r="U17" s="916"/>
      <c r="V17" s="882"/>
      <c r="W17" s="882"/>
      <c r="X17" s="882"/>
      <c r="Y17" s="882"/>
      <c r="Z17" s="882"/>
      <c r="AA17" s="882"/>
      <c r="AB17" s="882"/>
      <c r="AC17" s="882"/>
      <c r="AD17" s="882"/>
      <c r="AE17" s="882"/>
      <c r="AF17" s="882"/>
      <c r="AG17" s="882"/>
      <c r="AH17" s="916"/>
      <c r="AI17" s="916"/>
      <c r="AJ17" s="882"/>
      <c r="AK17" s="916"/>
      <c r="AL17" s="916"/>
      <c r="AM17" s="882"/>
      <c r="AN17" s="882"/>
      <c r="AO17" s="882"/>
      <c r="AP17" s="882"/>
      <c r="AQ17" s="882"/>
      <c r="AR17" s="882"/>
      <c r="AS17" s="882"/>
      <c r="AT17" s="882"/>
      <c r="AU17" s="882"/>
      <c r="AV17" s="882"/>
      <c r="AW17" s="882"/>
      <c r="AX17" s="882"/>
      <c r="AY17" s="916"/>
      <c r="AZ17" s="916"/>
      <c r="BA17" s="882"/>
      <c r="BB17" s="882"/>
      <c r="BC17" s="882"/>
      <c r="BD17" s="882"/>
      <c r="BE17" s="882"/>
      <c r="BF17" s="882"/>
      <c r="BG17" s="882"/>
      <c r="BH17" s="882"/>
      <c r="BI17" s="882"/>
      <c r="BJ17" s="882"/>
      <c r="BK17" s="916"/>
      <c r="BL17" s="916"/>
      <c r="BM17" s="882"/>
      <c r="BN17" s="916"/>
      <c r="BO17" s="916"/>
      <c r="BP17" s="882"/>
      <c r="BQ17" s="916"/>
      <c r="BR17" s="916"/>
      <c r="BS17" s="882"/>
      <c r="BT17" s="882"/>
      <c r="BU17" s="882"/>
      <c r="BV17" s="882"/>
      <c r="BW17" s="940"/>
      <c r="BX17" s="898"/>
      <c r="BY17" s="898"/>
      <c r="BZ17" s="898"/>
      <c r="CA17" s="13" t="s">
        <v>225</v>
      </c>
      <c r="CB17" s="14">
        <v>0.2</v>
      </c>
      <c r="CC17" s="14">
        <v>0.25</v>
      </c>
      <c r="CD17" s="14">
        <v>0.25</v>
      </c>
      <c r="CE17" s="323" t="s">
        <v>516</v>
      </c>
      <c r="CF17" s="14" t="s">
        <v>401</v>
      </c>
      <c r="CG17" s="14" t="s">
        <v>401</v>
      </c>
      <c r="CH17" s="14" t="s">
        <v>401</v>
      </c>
      <c r="CI17" s="14" t="s">
        <v>401</v>
      </c>
      <c r="CJ17" s="14" t="s">
        <v>401</v>
      </c>
      <c r="CK17" s="14" t="s">
        <v>401</v>
      </c>
      <c r="CL17" s="14" t="s">
        <v>401</v>
      </c>
      <c r="CM17" s="14" t="s">
        <v>401</v>
      </c>
      <c r="CN17" s="14" t="s">
        <v>401</v>
      </c>
      <c r="CO17" s="996"/>
      <c r="CP17" s="990"/>
      <c r="CQ17" s="1021"/>
    </row>
    <row r="18" spans="1:97" ht="41" customHeight="1" x14ac:dyDescent="0.2">
      <c r="A18" s="982"/>
      <c r="B18" s="836"/>
      <c r="C18" s="989"/>
      <c r="D18" s="986"/>
      <c r="E18" s="990"/>
      <c r="F18" s="991"/>
      <c r="G18" s="990"/>
      <c r="H18" s="918"/>
      <c r="I18" s="885"/>
      <c r="J18" s="882"/>
      <c r="K18" s="882"/>
      <c r="L18" s="882"/>
      <c r="M18" s="882"/>
      <c r="N18" s="882"/>
      <c r="O18" s="882"/>
      <c r="P18" s="882"/>
      <c r="Q18" s="882"/>
      <c r="R18" s="882"/>
      <c r="S18" s="882"/>
      <c r="T18" s="916"/>
      <c r="U18" s="916"/>
      <c r="V18" s="882"/>
      <c r="W18" s="882"/>
      <c r="X18" s="882"/>
      <c r="Y18" s="882"/>
      <c r="Z18" s="882"/>
      <c r="AA18" s="882"/>
      <c r="AB18" s="882"/>
      <c r="AC18" s="882"/>
      <c r="AD18" s="882"/>
      <c r="AE18" s="882"/>
      <c r="AF18" s="882"/>
      <c r="AG18" s="882"/>
      <c r="AH18" s="916"/>
      <c r="AI18" s="916"/>
      <c r="AJ18" s="882"/>
      <c r="AK18" s="916"/>
      <c r="AL18" s="916"/>
      <c r="AM18" s="882"/>
      <c r="AN18" s="882"/>
      <c r="AO18" s="882"/>
      <c r="AP18" s="882"/>
      <c r="AQ18" s="882"/>
      <c r="AR18" s="882"/>
      <c r="AS18" s="882"/>
      <c r="AT18" s="882"/>
      <c r="AU18" s="882"/>
      <c r="AV18" s="882"/>
      <c r="AW18" s="882"/>
      <c r="AX18" s="882"/>
      <c r="AY18" s="916"/>
      <c r="AZ18" s="916"/>
      <c r="BA18" s="882"/>
      <c r="BB18" s="882"/>
      <c r="BC18" s="882"/>
      <c r="BD18" s="882"/>
      <c r="BE18" s="882"/>
      <c r="BF18" s="882"/>
      <c r="BG18" s="882"/>
      <c r="BH18" s="882"/>
      <c r="BI18" s="882"/>
      <c r="BJ18" s="882"/>
      <c r="BK18" s="916"/>
      <c r="BL18" s="916"/>
      <c r="BM18" s="882"/>
      <c r="BN18" s="916"/>
      <c r="BO18" s="916"/>
      <c r="BP18" s="882"/>
      <c r="BQ18" s="916"/>
      <c r="BR18" s="916"/>
      <c r="BS18" s="882"/>
      <c r="BT18" s="882"/>
      <c r="BU18" s="882"/>
      <c r="BV18" s="882"/>
      <c r="BW18" s="940"/>
      <c r="BX18" s="898"/>
      <c r="BY18" s="898"/>
      <c r="BZ18" s="898"/>
      <c r="CA18" s="13" t="s">
        <v>226</v>
      </c>
      <c r="CB18" s="14">
        <v>0.2</v>
      </c>
      <c r="CC18" s="14">
        <v>0.2</v>
      </c>
      <c r="CD18" s="14">
        <v>0.2</v>
      </c>
      <c r="CE18" s="323" t="s">
        <v>517</v>
      </c>
      <c r="CF18" s="14" t="s">
        <v>401</v>
      </c>
      <c r="CG18" s="14" t="s">
        <v>401</v>
      </c>
      <c r="CH18" s="14" t="s">
        <v>401</v>
      </c>
      <c r="CI18" s="14" t="s">
        <v>401</v>
      </c>
      <c r="CJ18" s="14" t="s">
        <v>401</v>
      </c>
      <c r="CK18" s="14" t="s">
        <v>401</v>
      </c>
      <c r="CL18" s="14" t="s">
        <v>401</v>
      </c>
      <c r="CM18" s="14" t="s">
        <v>401</v>
      </c>
      <c r="CN18" s="14" t="s">
        <v>401</v>
      </c>
      <c r="CO18" s="996"/>
      <c r="CP18" s="990"/>
      <c r="CQ18" s="1021"/>
    </row>
    <row r="19" spans="1:97" ht="56" customHeight="1" x14ac:dyDescent="0.2">
      <c r="A19" s="982"/>
      <c r="B19" s="836"/>
      <c r="C19" s="989"/>
      <c r="D19" s="986"/>
      <c r="E19" s="990"/>
      <c r="F19" s="991"/>
      <c r="G19" s="990"/>
      <c r="H19" s="918"/>
      <c r="I19" s="885"/>
      <c r="J19" s="882"/>
      <c r="K19" s="882"/>
      <c r="L19" s="882"/>
      <c r="M19" s="882"/>
      <c r="N19" s="882"/>
      <c r="O19" s="882"/>
      <c r="P19" s="882"/>
      <c r="Q19" s="882"/>
      <c r="R19" s="882"/>
      <c r="S19" s="882"/>
      <c r="T19" s="916"/>
      <c r="U19" s="916"/>
      <c r="V19" s="882"/>
      <c r="W19" s="882"/>
      <c r="X19" s="882"/>
      <c r="Y19" s="882"/>
      <c r="Z19" s="882"/>
      <c r="AA19" s="882"/>
      <c r="AB19" s="882"/>
      <c r="AC19" s="882"/>
      <c r="AD19" s="882"/>
      <c r="AE19" s="882"/>
      <c r="AF19" s="882"/>
      <c r="AG19" s="882"/>
      <c r="AH19" s="916"/>
      <c r="AI19" s="916"/>
      <c r="AJ19" s="882"/>
      <c r="AK19" s="916"/>
      <c r="AL19" s="916"/>
      <c r="AM19" s="882"/>
      <c r="AN19" s="882"/>
      <c r="AO19" s="882"/>
      <c r="AP19" s="882"/>
      <c r="AQ19" s="882"/>
      <c r="AR19" s="882"/>
      <c r="AS19" s="882"/>
      <c r="AT19" s="882"/>
      <c r="AU19" s="882"/>
      <c r="AV19" s="882"/>
      <c r="AW19" s="882"/>
      <c r="AX19" s="882"/>
      <c r="AY19" s="916"/>
      <c r="AZ19" s="916"/>
      <c r="BA19" s="882"/>
      <c r="BB19" s="882"/>
      <c r="BC19" s="882"/>
      <c r="BD19" s="882"/>
      <c r="BE19" s="882"/>
      <c r="BF19" s="882"/>
      <c r="BG19" s="882"/>
      <c r="BH19" s="882"/>
      <c r="BI19" s="882"/>
      <c r="BJ19" s="882"/>
      <c r="BK19" s="916"/>
      <c r="BL19" s="916"/>
      <c r="BM19" s="882"/>
      <c r="BN19" s="916"/>
      <c r="BO19" s="916"/>
      <c r="BP19" s="882"/>
      <c r="BQ19" s="916"/>
      <c r="BR19" s="916"/>
      <c r="BS19" s="882"/>
      <c r="BT19" s="882"/>
      <c r="BU19" s="882"/>
      <c r="BV19" s="882"/>
      <c r="BW19" s="940"/>
      <c r="BX19" s="899"/>
      <c r="BY19" s="899"/>
      <c r="BZ19" s="899"/>
      <c r="CA19" s="13" t="s">
        <v>227</v>
      </c>
      <c r="CB19" s="14">
        <v>0.4</v>
      </c>
      <c r="CC19" s="14" t="s">
        <v>401</v>
      </c>
      <c r="CD19" s="14" t="s">
        <v>401</v>
      </c>
      <c r="CE19" s="14" t="s">
        <v>401</v>
      </c>
      <c r="CF19" s="14">
        <v>0.1</v>
      </c>
      <c r="CG19" s="14">
        <v>0.1</v>
      </c>
      <c r="CH19" s="323" t="s">
        <v>518</v>
      </c>
      <c r="CI19" s="14">
        <v>0.1</v>
      </c>
      <c r="CJ19" s="14">
        <v>0.1</v>
      </c>
      <c r="CK19" s="323" t="s">
        <v>518</v>
      </c>
      <c r="CL19" s="14">
        <v>0.1</v>
      </c>
      <c r="CM19" s="14">
        <v>0.1</v>
      </c>
      <c r="CN19" s="323" t="s">
        <v>518</v>
      </c>
      <c r="CO19" s="997"/>
      <c r="CP19" s="990"/>
      <c r="CQ19" s="1021"/>
    </row>
    <row r="20" spans="1:97" ht="56" customHeight="1" x14ac:dyDescent="0.2">
      <c r="A20" s="982" t="s">
        <v>27</v>
      </c>
      <c r="B20" s="836" t="s">
        <v>334</v>
      </c>
      <c r="C20" s="989" t="s">
        <v>192</v>
      </c>
      <c r="D20" s="986" t="s">
        <v>365</v>
      </c>
      <c r="E20" s="884" t="s">
        <v>32</v>
      </c>
      <c r="F20" s="836" t="s">
        <v>33</v>
      </c>
      <c r="G20" s="885" t="s">
        <v>30</v>
      </c>
      <c r="H20" s="988" t="s">
        <v>388</v>
      </c>
      <c r="I20" s="885">
        <v>2020</v>
      </c>
      <c r="J20" s="882">
        <v>1</v>
      </c>
      <c r="K20" s="882"/>
      <c r="L20" s="882"/>
      <c r="M20" s="882"/>
      <c r="N20" s="882"/>
      <c r="O20" s="882"/>
      <c r="P20" s="882"/>
      <c r="Q20" s="882"/>
      <c r="R20" s="882"/>
      <c r="S20" s="882"/>
      <c r="T20" s="916"/>
      <c r="U20" s="916"/>
      <c r="V20" s="882"/>
      <c r="W20" s="882">
        <v>1</v>
      </c>
      <c r="X20" s="882">
        <v>0.25</v>
      </c>
      <c r="Y20" s="882"/>
      <c r="Z20" s="882"/>
      <c r="AA20" s="882"/>
      <c r="AB20" s="882"/>
      <c r="AC20" s="882"/>
      <c r="AD20" s="882"/>
      <c r="AE20" s="882"/>
      <c r="AF20" s="882"/>
      <c r="AG20" s="882"/>
      <c r="AH20" s="916">
        <v>5</v>
      </c>
      <c r="AI20" s="916">
        <v>5</v>
      </c>
      <c r="AJ20" s="882">
        <f>AH20/AI20</f>
        <v>1</v>
      </c>
      <c r="AK20" s="916">
        <f>+AH20+T20</f>
        <v>5</v>
      </c>
      <c r="AL20" s="916">
        <f>+AI20+U20</f>
        <v>5</v>
      </c>
      <c r="AM20" s="882">
        <f>AK20/AL20</f>
        <v>1</v>
      </c>
      <c r="AN20" s="882">
        <v>1</v>
      </c>
      <c r="AO20" s="882">
        <f>AM20/AN20/2</f>
        <v>0.5</v>
      </c>
      <c r="AP20" s="882"/>
      <c r="AQ20" s="882"/>
      <c r="AR20" s="882"/>
      <c r="AS20" s="882"/>
      <c r="AT20" s="882"/>
      <c r="AU20" s="882"/>
      <c r="AV20" s="882"/>
      <c r="AW20" s="882"/>
      <c r="AX20" s="882"/>
      <c r="AY20" s="916"/>
      <c r="AZ20" s="916"/>
      <c r="BA20" s="882" t="e">
        <f>AY20/AZ20</f>
        <v>#DIV/0!</v>
      </c>
      <c r="BB20" s="882"/>
      <c r="BC20" s="882"/>
      <c r="BD20" s="882"/>
      <c r="BE20" s="882"/>
      <c r="BF20" s="882"/>
      <c r="BG20" s="882"/>
      <c r="BH20" s="882"/>
      <c r="BI20" s="882"/>
      <c r="BJ20" s="882"/>
      <c r="BK20" s="916">
        <v>6</v>
      </c>
      <c r="BL20" s="916">
        <v>6</v>
      </c>
      <c r="BM20" s="882">
        <f>BK20/BL20</f>
        <v>1</v>
      </c>
      <c r="BN20" s="916">
        <f>+AY2+BK20</f>
        <v>6</v>
      </c>
      <c r="BO20" s="916">
        <f>+AZ20+BL20</f>
        <v>6</v>
      </c>
      <c r="BP20" s="882">
        <f>BN20/BO20</f>
        <v>1</v>
      </c>
      <c r="BQ20" s="916">
        <f>BN20+AK20</f>
        <v>11</v>
      </c>
      <c r="BR20" s="916">
        <f>BO20+AL20</f>
        <v>11</v>
      </c>
      <c r="BS20" s="882">
        <f>BQ20/BR20</f>
        <v>1</v>
      </c>
      <c r="BT20" s="882">
        <v>1</v>
      </c>
      <c r="BU20" s="882">
        <v>1</v>
      </c>
      <c r="BV20" s="882">
        <v>0.01</v>
      </c>
      <c r="BW20" s="940">
        <f>BU20*BV20</f>
        <v>0.01</v>
      </c>
      <c r="BX20" s="897">
        <v>1</v>
      </c>
      <c r="BY20" s="897">
        <v>1</v>
      </c>
      <c r="BZ20" s="897">
        <v>1</v>
      </c>
      <c r="CA20" s="13" t="s">
        <v>230</v>
      </c>
      <c r="CB20" s="238">
        <v>0.2</v>
      </c>
      <c r="CC20" s="238">
        <v>0.05</v>
      </c>
      <c r="CD20" s="353">
        <v>0.05</v>
      </c>
      <c r="CE20" s="401" t="s">
        <v>587</v>
      </c>
      <c r="CF20" s="238">
        <v>0.05</v>
      </c>
      <c r="CG20" s="359">
        <v>0.05</v>
      </c>
      <c r="CH20" s="401" t="s">
        <v>588</v>
      </c>
      <c r="CI20" s="238">
        <v>0.05</v>
      </c>
      <c r="CJ20" s="442">
        <v>0.05</v>
      </c>
      <c r="CK20" s="443" t="s">
        <v>588</v>
      </c>
      <c r="CL20" s="238">
        <v>0.05</v>
      </c>
      <c r="CM20" s="461">
        <v>0.05</v>
      </c>
      <c r="CN20" s="462" t="s">
        <v>588</v>
      </c>
      <c r="CO20" s="992"/>
      <c r="CP20" s="884" t="s">
        <v>208</v>
      </c>
      <c r="CQ20" s="1012" t="s">
        <v>477</v>
      </c>
    </row>
    <row r="21" spans="1:97" ht="50" customHeight="1" x14ac:dyDescent="0.2">
      <c r="A21" s="982"/>
      <c r="B21" s="836"/>
      <c r="C21" s="989"/>
      <c r="D21" s="986"/>
      <c r="E21" s="884"/>
      <c r="F21" s="836"/>
      <c r="G21" s="885"/>
      <c r="H21" s="887"/>
      <c r="I21" s="885"/>
      <c r="J21" s="882"/>
      <c r="K21" s="882"/>
      <c r="L21" s="882"/>
      <c r="M21" s="882"/>
      <c r="N21" s="882"/>
      <c r="O21" s="882"/>
      <c r="P21" s="882"/>
      <c r="Q21" s="882"/>
      <c r="R21" s="882"/>
      <c r="S21" s="882"/>
      <c r="T21" s="916"/>
      <c r="U21" s="916"/>
      <c r="V21" s="882"/>
      <c r="W21" s="882"/>
      <c r="X21" s="882"/>
      <c r="Y21" s="882"/>
      <c r="Z21" s="882"/>
      <c r="AA21" s="882"/>
      <c r="AB21" s="882"/>
      <c r="AC21" s="882"/>
      <c r="AD21" s="882"/>
      <c r="AE21" s="882"/>
      <c r="AF21" s="882"/>
      <c r="AG21" s="882"/>
      <c r="AH21" s="916"/>
      <c r="AI21" s="916"/>
      <c r="AJ21" s="882"/>
      <c r="AK21" s="916"/>
      <c r="AL21" s="916"/>
      <c r="AM21" s="882"/>
      <c r="AN21" s="882"/>
      <c r="AO21" s="882"/>
      <c r="AP21" s="882"/>
      <c r="AQ21" s="882"/>
      <c r="AR21" s="882"/>
      <c r="AS21" s="882"/>
      <c r="AT21" s="882"/>
      <c r="AU21" s="882"/>
      <c r="AV21" s="882"/>
      <c r="AW21" s="882"/>
      <c r="AX21" s="882"/>
      <c r="AY21" s="916"/>
      <c r="AZ21" s="916"/>
      <c r="BA21" s="882"/>
      <c r="BB21" s="882"/>
      <c r="BC21" s="882"/>
      <c r="BD21" s="882"/>
      <c r="BE21" s="882"/>
      <c r="BF21" s="882"/>
      <c r="BG21" s="882"/>
      <c r="BH21" s="882"/>
      <c r="BI21" s="882"/>
      <c r="BJ21" s="882"/>
      <c r="BK21" s="916"/>
      <c r="BL21" s="916"/>
      <c r="BM21" s="882"/>
      <c r="BN21" s="916"/>
      <c r="BO21" s="916"/>
      <c r="BP21" s="882"/>
      <c r="BQ21" s="916"/>
      <c r="BR21" s="916"/>
      <c r="BS21" s="882"/>
      <c r="BT21" s="882"/>
      <c r="BU21" s="882"/>
      <c r="BV21" s="882"/>
      <c r="BW21" s="940"/>
      <c r="BX21" s="898"/>
      <c r="BY21" s="898"/>
      <c r="BZ21" s="898"/>
      <c r="CA21" s="13" t="s">
        <v>231</v>
      </c>
      <c r="CB21" s="238">
        <v>0.2</v>
      </c>
      <c r="CC21" s="238">
        <v>0.05</v>
      </c>
      <c r="CD21" s="353">
        <v>0.05</v>
      </c>
      <c r="CE21" s="401" t="s">
        <v>589</v>
      </c>
      <c r="CF21" s="238">
        <v>0.05</v>
      </c>
      <c r="CG21" s="359">
        <v>0.05</v>
      </c>
      <c r="CH21" s="401" t="s">
        <v>589</v>
      </c>
      <c r="CI21" s="238">
        <v>0.05</v>
      </c>
      <c r="CJ21" s="442">
        <v>0.05</v>
      </c>
      <c r="CK21" s="443" t="s">
        <v>589</v>
      </c>
      <c r="CL21" s="238">
        <v>0.05</v>
      </c>
      <c r="CM21" s="461">
        <v>0.05</v>
      </c>
      <c r="CN21" s="462" t="s">
        <v>589</v>
      </c>
      <c r="CO21" s="993"/>
      <c r="CP21" s="884"/>
      <c r="CQ21" s="1012"/>
    </row>
    <row r="22" spans="1:97" ht="50" customHeight="1" x14ac:dyDescent="0.2">
      <c r="A22" s="982"/>
      <c r="B22" s="836"/>
      <c r="C22" s="989"/>
      <c r="D22" s="986"/>
      <c r="E22" s="884"/>
      <c r="F22" s="836"/>
      <c r="G22" s="885"/>
      <c r="H22" s="887"/>
      <c r="I22" s="885"/>
      <c r="J22" s="882"/>
      <c r="K22" s="882"/>
      <c r="L22" s="882"/>
      <c r="M22" s="882"/>
      <c r="N22" s="882"/>
      <c r="O22" s="882"/>
      <c r="P22" s="882"/>
      <c r="Q22" s="882"/>
      <c r="R22" s="882"/>
      <c r="S22" s="882"/>
      <c r="T22" s="916"/>
      <c r="U22" s="916"/>
      <c r="V22" s="882"/>
      <c r="W22" s="882"/>
      <c r="X22" s="882"/>
      <c r="Y22" s="882"/>
      <c r="Z22" s="882"/>
      <c r="AA22" s="882"/>
      <c r="AB22" s="882"/>
      <c r="AC22" s="882"/>
      <c r="AD22" s="882"/>
      <c r="AE22" s="882"/>
      <c r="AF22" s="882"/>
      <c r="AG22" s="882"/>
      <c r="AH22" s="916"/>
      <c r="AI22" s="916"/>
      <c r="AJ22" s="882"/>
      <c r="AK22" s="916"/>
      <c r="AL22" s="916"/>
      <c r="AM22" s="882"/>
      <c r="AN22" s="882"/>
      <c r="AO22" s="882"/>
      <c r="AP22" s="882"/>
      <c r="AQ22" s="882"/>
      <c r="AR22" s="882"/>
      <c r="AS22" s="882"/>
      <c r="AT22" s="882"/>
      <c r="AU22" s="882"/>
      <c r="AV22" s="882"/>
      <c r="AW22" s="882"/>
      <c r="AX22" s="882"/>
      <c r="AY22" s="916"/>
      <c r="AZ22" s="916"/>
      <c r="BA22" s="882"/>
      <c r="BB22" s="882"/>
      <c r="BC22" s="882"/>
      <c r="BD22" s="882"/>
      <c r="BE22" s="882"/>
      <c r="BF22" s="882"/>
      <c r="BG22" s="882"/>
      <c r="BH22" s="882"/>
      <c r="BI22" s="882"/>
      <c r="BJ22" s="882"/>
      <c r="BK22" s="916"/>
      <c r="BL22" s="916"/>
      <c r="BM22" s="882"/>
      <c r="BN22" s="916"/>
      <c r="BO22" s="916"/>
      <c r="BP22" s="882"/>
      <c r="BQ22" s="916"/>
      <c r="BR22" s="916"/>
      <c r="BS22" s="882"/>
      <c r="BT22" s="882"/>
      <c r="BU22" s="882"/>
      <c r="BV22" s="882"/>
      <c r="BW22" s="940"/>
      <c r="BX22" s="898"/>
      <c r="BY22" s="898"/>
      <c r="BZ22" s="898"/>
      <c r="CA22" s="13" t="s">
        <v>232</v>
      </c>
      <c r="CB22" s="238">
        <v>0.2</v>
      </c>
      <c r="CC22" s="238">
        <v>0.05</v>
      </c>
      <c r="CD22" s="353">
        <v>0.05</v>
      </c>
      <c r="CE22" s="401" t="s">
        <v>590</v>
      </c>
      <c r="CF22" s="238">
        <v>0.05</v>
      </c>
      <c r="CG22" s="359">
        <v>0.05</v>
      </c>
      <c r="CH22" s="401" t="s">
        <v>590</v>
      </c>
      <c r="CI22" s="238">
        <v>0.05</v>
      </c>
      <c r="CJ22" s="442">
        <v>0.05</v>
      </c>
      <c r="CK22" s="443" t="s">
        <v>590</v>
      </c>
      <c r="CL22" s="238">
        <v>0.05</v>
      </c>
      <c r="CM22" s="461">
        <v>0.05</v>
      </c>
      <c r="CN22" s="462" t="s">
        <v>590</v>
      </c>
      <c r="CO22" s="993"/>
      <c r="CP22" s="884"/>
      <c r="CQ22" s="1012"/>
    </row>
    <row r="23" spans="1:97" ht="50" customHeight="1" x14ac:dyDescent="0.2">
      <c r="A23" s="982"/>
      <c r="B23" s="836"/>
      <c r="C23" s="989"/>
      <c r="D23" s="986"/>
      <c r="E23" s="884"/>
      <c r="F23" s="836"/>
      <c r="G23" s="885"/>
      <c r="H23" s="887"/>
      <c r="I23" s="885"/>
      <c r="J23" s="882"/>
      <c r="K23" s="882"/>
      <c r="L23" s="882"/>
      <c r="M23" s="882"/>
      <c r="N23" s="882"/>
      <c r="O23" s="882"/>
      <c r="P23" s="882"/>
      <c r="Q23" s="882"/>
      <c r="R23" s="882"/>
      <c r="S23" s="882"/>
      <c r="T23" s="916"/>
      <c r="U23" s="916"/>
      <c r="V23" s="882"/>
      <c r="W23" s="882"/>
      <c r="X23" s="882"/>
      <c r="Y23" s="882"/>
      <c r="Z23" s="882"/>
      <c r="AA23" s="882"/>
      <c r="AB23" s="882"/>
      <c r="AC23" s="882"/>
      <c r="AD23" s="882"/>
      <c r="AE23" s="882"/>
      <c r="AF23" s="882"/>
      <c r="AG23" s="882"/>
      <c r="AH23" s="916"/>
      <c r="AI23" s="916"/>
      <c r="AJ23" s="882"/>
      <c r="AK23" s="916"/>
      <c r="AL23" s="916"/>
      <c r="AM23" s="882"/>
      <c r="AN23" s="882"/>
      <c r="AO23" s="882"/>
      <c r="AP23" s="882"/>
      <c r="AQ23" s="882"/>
      <c r="AR23" s="882"/>
      <c r="AS23" s="882"/>
      <c r="AT23" s="882"/>
      <c r="AU23" s="882"/>
      <c r="AV23" s="882"/>
      <c r="AW23" s="882"/>
      <c r="AX23" s="882"/>
      <c r="AY23" s="916"/>
      <c r="AZ23" s="916"/>
      <c r="BA23" s="882"/>
      <c r="BB23" s="882"/>
      <c r="BC23" s="882"/>
      <c r="BD23" s="882"/>
      <c r="BE23" s="882"/>
      <c r="BF23" s="882"/>
      <c r="BG23" s="882"/>
      <c r="BH23" s="882"/>
      <c r="BI23" s="882"/>
      <c r="BJ23" s="882"/>
      <c r="BK23" s="916"/>
      <c r="BL23" s="916"/>
      <c r="BM23" s="882"/>
      <c r="BN23" s="916"/>
      <c r="BO23" s="916"/>
      <c r="BP23" s="882"/>
      <c r="BQ23" s="916"/>
      <c r="BR23" s="916"/>
      <c r="BS23" s="882"/>
      <c r="BT23" s="882"/>
      <c r="BU23" s="882"/>
      <c r="BV23" s="882"/>
      <c r="BW23" s="940"/>
      <c r="BX23" s="898"/>
      <c r="BY23" s="898"/>
      <c r="BZ23" s="898"/>
      <c r="CA23" s="13" t="s">
        <v>233</v>
      </c>
      <c r="CB23" s="238">
        <v>0.2</v>
      </c>
      <c r="CC23" s="238">
        <v>0.05</v>
      </c>
      <c r="CD23" s="353">
        <v>0.05</v>
      </c>
      <c r="CE23" s="401" t="s">
        <v>589</v>
      </c>
      <c r="CF23" s="238">
        <v>0.05</v>
      </c>
      <c r="CG23" s="359">
        <v>0.05</v>
      </c>
      <c r="CH23" s="401" t="s">
        <v>589</v>
      </c>
      <c r="CI23" s="238">
        <v>0.05</v>
      </c>
      <c r="CJ23" s="442">
        <v>0.05</v>
      </c>
      <c r="CK23" s="443" t="s">
        <v>589</v>
      </c>
      <c r="CL23" s="238">
        <v>0.05</v>
      </c>
      <c r="CM23" s="461">
        <v>0.05</v>
      </c>
      <c r="CN23" s="462" t="s">
        <v>589</v>
      </c>
      <c r="CO23" s="993"/>
      <c r="CP23" s="884"/>
      <c r="CQ23" s="1012"/>
    </row>
    <row r="24" spans="1:97" ht="68" x14ac:dyDescent="0.2">
      <c r="A24" s="982"/>
      <c r="B24" s="836"/>
      <c r="C24" s="989"/>
      <c r="D24" s="986"/>
      <c r="E24" s="884"/>
      <c r="F24" s="836"/>
      <c r="G24" s="885"/>
      <c r="H24" s="887"/>
      <c r="I24" s="885"/>
      <c r="J24" s="882"/>
      <c r="K24" s="882"/>
      <c r="L24" s="882"/>
      <c r="M24" s="882"/>
      <c r="N24" s="882"/>
      <c r="O24" s="882"/>
      <c r="P24" s="882"/>
      <c r="Q24" s="882"/>
      <c r="R24" s="882"/>
      <c r="S24" s="882"/>
      <c r="T24" s="916"/>
      <c r="U24" s="916"/>
      <c r="V24" s="882"/>
      <c r="W24" s="882"/>
      <c r="X24" s="882"/>
      <c r="Y24" s="882"/>
      <c r="Z24" s="882"/>
      <c r="AA24" s="882"/>
      <c r="AB24" s="882"/>
      <c r="AC24" s="882"/>
      <c r="AD24" s="882"/>
      <c r="AE24" s="882"/>
      <c r="AF24" s="882"/>
      <c r="AG24" s="882"/>
      <c r="AH24" s="916"/>
      <c r="AI24" s="916"/>
      <c r="AJ24" s="882"/>
      <c r="AK24" s="916"/>
      <c r="AL24" s="916"/>
      <c r="AM24" s="882"/>
      <c r="AN24" s="882"/>
      <c r="AO24" s="882"/>
      <c r="AP24" s="882"/>
      <c r="AQ24" s="882"/>
      <c r="AR24" s="882"/>
      <c r="AS24" s="882"/>
      <c r="AT24" s="882"/>
      <c r="AU24" s="882"/>
      <c r="AV24" s="882"/>
      <c r="AW24" s="882"/>
      <c r="AX24" s="882"/>
      <c r="AY24" s="916"/>
      <c r="AZ24" s="916"/>
      <c r="BA24" s="882"/>
      <c r="BB24" s="882"/>
      <c r="BC24" s="882"/>
      <c r="BD24" s="882"/>
      <c r="BE24" s="882"/>
      <c r="BF24" s="882"/>
      <c r="BG24" s="882"/>
      <c r="BH24" s="882"/>
      <c r="BI24" s="882"/>
      <c r="BJ24" s="882"/>
      <c r="BK24" s="916"/>
      <c r="BL24" s="916"/>
      <c r="BM24" s="882"/>
      <c r="BN24" s="916"/>
      <c r="BO24" s="916"/>
      <c r="BP24" s="882"/>
      <c r="BQ24" s="916"/>
      <c r="BR24" s="916"/>
      <c r="BS24" s="882"/>
      <c r="BT24" s="882"/>
      <c r="BU24" s="882"/>
      <c r="BV24" s="882"/>
      <c r="BW24" s="940"/>
      <c r="BX24" s="899"/>
      <c r="BY24" s="899"/>
      <c r="BZ24" s="899"/>
      <c r="CA24" s="13" t="s">
        <v>229</v>
      </c>
      <c r="CB24" s="238">
        <v>0.2</v>
      </c>
      <c r="CC24" s="238">
        <v>0.05</v>
      </c>
      <c r="CD24" s="353">
        <v>0</v>
      </c>
      <c r="CE24" s="401" t="s">
        <v>601</v>
      </c>
      <c r="CF24" s="238">
        <v>0.05</v>
      </c>
      <c r="CG24" s="359">
        <v>0</v>
      </c>
      <c r="CH24" s="412" t="s">
        <v>601</v>
      </c>
      <c r="CI24" s="238">
        <v>0.05</v>
      </c>
      <c r="CJ24" s="442">
        <v>0</v>
      </c>
      <c r="CK24" s="443" t="s">
        <v>601</v>
      </c>
      <c r="CL24" s="238">
        <v>0.05</v>
      </c>
      <c r="CM24" s="461">
        <v>0</v>
      </c>
      <c r="CN24" s="462" t="s">
        <v>601</v>
      </c>
      <c r="CO24" s="994"/>
      <c r="CP24" s="884"/>
      <c r="CQ24" s="1012"/>
    </row>
    <row r="25" spans="1:97" ht="47" customHeight="1" x14ac:dyDescent="0.2">
      <c r="A25" s="982" t="s">
        <v>27</v>
      </c>
      <c r="B25" s="984" t="s">
        <v>334</v>
      </c>
      <c r="C25" s="984" t="s">
        <v>192</v>
      </c>
      <c r="D25" s="998" t="s">
        <v>34</v>
      </c>
      <c r="E25" s="984" t="s">
        <v>35</v>
      </c>
      <c r="F25" s="984" t="s">
        <v>36</v>
      </c>
      <c r="G25" s="984" t="s">
        <v>37</v>
      </c>
      <c r="H25" s="884">
        <v>1.1000000000000001</v>
      </c>
      <c r="I25" s="885">
        <v>2020</v>
      </c>
      <c r="J25" s="884">
        <v>1.1000000000000001</v>
      </c>
      <c r="K25" s="884"/>
      <c r="L25" s="884"/>
      <c r="M25" s="884"/>
      <c r="N25" s="884"/>
      <c r="O25" s="884"/>
      <c r="P25" s="884"/>
      <c r="Q25" s="884"/>
      <c r="R25" s="884"/>
      <c r="S25" s="884"/>
      <c r="T25" s="884"/>
      <c r="U25" s="884"/>
      <c r="V25" s="884"/>
      <c r="W25" s="884">
        <v>1.1000000000000001</v>
      </c>
      <c r="X25" s="918" t="s">
        <v>401</v>
      </c>
      <c r="Y25" s="884"/>
      <c r="Z25" s="884"/>
      <c r="AA25" s="884"/>
      <c r="AB25" s="884"/>
      <c r="AC25" s="884"/>
      <c r="AD25" s="884"/>
      <c r="AE25" s="884"/>
      <c r="AF25" s="884"/>
      <c r="AG25" s="884"/>
      <c r="AH25" s="884"/>
      <c r="AI25" s="884"/>
      <c r="AJ25" s="884"/>
      <c r="AK25" s="884"/>
      <c r="AL25" s="884"/>
      <c r="AM25" s="884" t="s">
        <v>401</v>
      </c>
      <c r="AN25" s="884">
        <v>1.1000000000000001</v>
      </c>
      <c r="AO25" s="918">
        <v>0.5</v>
      </c>
      <c r="AP25" s="884"/>
      <c r="AQ25" s="884"/>
      <c r="AR25" s="884"/>
      <c r="AS25" s="884"/>
      <c r="AT25" s="884"/>
      <c r="AU25" s="884"/>
      <c r="AV25" s="884"/>
      <c r="AW25" s="884"/>
      <c r="AX25" s="884"/>
      <c r="AY25" s="884"/>
      <c r="AZ25" s="884"/>
      <c r="BA25" s="884" t="s">
        <v>401</v>
      </c>
      <c r="BB25" s="884"/>
      <c r="BC25" s="884"/>
      <c r="BD25" s="884"/>
      <c r="BE25" s="884"/>
      <c r="BF25" s="884"/>
      <c r="BG25" s="884"/>
      <c r="BH25" s="884"/>
      <c r="BI25" s="884"/>
      <c r="BJ25" s="884"/>
      <c r="BK25" s="884"/>
      <c r="BL25" s="884"/>
      <c r="BM25" s="884" t="s">
        <v>401</v>
      </c>
      <c r="BN25" s="884"/>
      <c r="BO25" s="884"/>
      <c r="BP25" s="884" t="s">
        <v>401</v>
      </c>
      <c r="BQ25" s="1040">
        <v>1.1000000000000001</v>
      </c>
      <c r="BR25" s="884">
        <v>1.1000000000000001</v>
      </c>
      <c r="BS25" s="1042">
        <f>BQ25/BR25</f>
        <v>1</v>
      </c>
      <c r="BT25" s="884">
        <v>1.1000000000000001</v>
      </c>
      <c r="BU25" s="988">
        <v>1</v>
      </c>
      <c r="BV25" s="1026">
        <v>2E-3</v>
      </c>
      <c r="BW25" s="1044">
        <f>BU25*BV25</f>
        <v>2E-3</v>
      </c>
      <c r="BX25" s="894">
        <f>J25*1.2</f>
        <v>1.32</v>
      </c>
      <c r="BY25" s="894">
        <f>BX25*1.2</f>
        <v>1.5840000000000001</v>
      </c>
      <c r="BZ25" s="894">
        <f>BY25*1.2</f>
        <v>1.9008</v>
      </c>
      <c r="CA25" s="15" t="s">
        <v>236</v>
      </c>
      <c r="CB25" s="83">
        <v>0.3</v>
      </c>
      <c r="CC25" s="14" t="s">
        <v>401</v>
      </c>
      <c r="CD25" s="14" t="s">
        <v>401</v>
      </c>
      <c r="CE25" s="14" t="s">
        <v>401</v>
      </c>
      <c r="CF25" s="14" t="s">
        <v>401</v>
      </c>
      <c r="CG25" s="14" t="s">
        <v>401</v>
      </c>
      <c r="CH25" s="14" t="s">
        <v>401</v>
      </c>
      <c r="CI25" s="14" t="s">
        <v>401</v>
      </c>
      <c r="CJ25" s="14" t="s">
        <v>401</v>
      </c>
      <c r="CK25" s="14" t="s">
        <v>401</v>
      </c>
      <c r="CL25" s="83">
        <v>0.3</v>
      </c>
      <c r="CM25" s="14" t="s">
        <v>401</v>
      </c>
      <c r="CN25" s="14" t="s">
        <v>401</v>
      </c>
      <c r="CO25" s="1013"/>
      <c r="CP25" s="984" t="s">
        <v>208</v>
      </c>
      <c r="CQ25" s="1009"/>
    </row>
    <row r="26" spans="1:97" ht="55" customHeight="1" x14ac:dyDescent="0.2">
      <c r="A26" s="982"/>
      <c r="B26" s="984"/>
      <c r="C26" s="984"/>
      <c r="D26" s="998"/>
      <c r="E26" s="984"/>
      <c r="F26" s="984"/>
      <c r="G26" s="984"/>
      <c r="H26" s="884"/>
      <c r="I26" s="885"/>
      <c r="J26" s="885"/>
      <c r="K26" s="885"/>
      <c r="L26" s="885"/>
      <c r="M26" s="885"/>
      <c r="N26" s="885"/>
      <c r="O26" s="885"/>
      <c r="P26" s="885"/>
      <c r="Q26" s="885"/>
      <c r="R26" s="885"/>
      <c r="S26" s="885"/>
      <c r="T26" s="885"/>
      <c r="U26" s="885"/>
      <c r="V26" s="885"/>
      <c r="W26" s="885"/>
      <c r="X26" s="885"/>
      <c r="Y26" s="885"/>
      <c r="Z26" s="885"/>
      <c r="AA26" s="885"/>
      <c r="AB26" s="885"/>
      <c r="AC26" s="885"/>
      <c r="AD26" s="885"/>
      <c r="AE26" s="885"/>
      <c r="AF26" s="885"/>
      <c r="AG26" s="885"/>
      <c r="AH26" s="885"/>
      <c r="AI26" s="885"/>
      <c r="AJ26" s="885"/>
      <c r="AK26" s="885"/>
      <c r="AL26" s="885"/>
      <c r="AM26" s="885"/>
      <c r="AN26" s="885"/>
      <c r="AO26" s="885"/>
      <c r="AP26" s="885"/>
      <c r="AQ26" s="885"/>
      <c r="AR26" s="885"/>
      <c r="AS26" s="885"/>
      <c r="AT26" s="885"/>
      <c r="AU26" s="885"/>
      <c r="AV26" s="885"/>
      <c r="AW26" s="885"/>
      <c r="AX26" s="885"/>
      <c r="AY26" s="885"/>
      <c r="AZ26" s="885"/>
      <c r="BA26" s="885"/>
      <c r="BB26" s="885"/>
      <c r="BC26" s="885"/>
      <c r="BD26" s="885"/>
      <c r="BE26" s="885"/>
      <c r="BF26" s="885"/>
      <c r="BG26" s="885"/>
      <c r="BH26" s="885"/>
      <c r="BI26" s="885"/>
      <c r="BJ26" s="885"/>
      <c r="BK26" s="885"/>
      <c r="BL26" s="885"/>
      <c r="BM26" s="885"/>
      <c r="BN26" s="885"/>
      <c r="BO26" s="885"/>
      <c r="BP26" s="885"/>
      <c r="BQ26" s="1041"/>
      <c r="BR26" s="885"/>
      <c r="BS26" s="1043"/>
      <c r="BT26" s="885"/>
      <c r="BU26" s="950"/>
      <c r="BV26" s="1027"/>
      <c r="BW26" s="940"/>
      <c r="BX26" s="895"/>
      <c r="BY26" s="895"/>
      <c r="BZ26" s="895"/>
      <c r="CA26" s="15" t="s">
        <v>235</v>
      </c>
      <c r="CB26" s="83">
        <v>0.35</v>
      </c>
      <c r="CC26" s="14" t="s">
        <v>401</v>
      </c>
      <c r="CD26" s="14" t="s">
        <v>401</v>
      </c>
      <c r="CE26" s="14" t="s">
        <v>401</v>
      </c>
      <c r="CF26" s="14" t="s">
        <v>401</v>
      </c>
      <c r="CG26" s="14" t="s">
        <v>401</v>
      </c>
      <c r="CH26" s="14" t="s">
        <v>401</v>
      </c>
      <c r="CI26" s="14" t="s">
        <v>401</v>
      </c>
      <c r="CJ26" s="14" t="s">
        <v>401</v>
      </c>
      <c r="CK26" s="14" t="s">
        <v>401</v>
      </c>
      <c r="CL26" s="83">
        <v>0.35</v>
      </c>
      <c r="CM26" s="14" t="s">
        <v>401</v>
      </c>
      <c r="CN26" s="14" t="s">
        <v>401</v>
      </c>
      <c r="CO26" s="1014"/>
      <c r="CP26" s="984"/>
      <c r="CQ26" s="1009"/>
    </row>
    <row r="27" spans="1:97" ht="51" x14ac:dyDescent="0.2">
      <c r="A27" s="982"/>
      <c r="B27" s="984"/>
      <c r="C27" s="984"/>
      <c r="D27" s="998"/>
      <c r="E27" s="984"/>
      <c r="F27" s="984"/>
      <c r="G27" s="984"/>
      <c r="H27" s="884"/>
      <c r="I27" s="885"/>
      <c r="J27" s="885"/>
      <c r="K27" s="885"/>
      <c r="L27" s="885"/>
      <c r="M27" s="885"/>
      <c r="N27" s="885"/>
      <c r="O27" s="885"/>
      <c r="P27" s="885"/>
      <c r="Q27" s="885"/>
      <c r="R27" s="885"/>
      <c r="S27" s="885"/>
      <c r="T27" s="885"/>
      <c r="U27" s="885"/>
      <c r="V27" s="885"/>
      <c r="W27" s="885"/>
      <c r="X27" s="885"/>
      <c r="Y27" s="885"/>
      <c r="Z27" s="885"/>
      <c r="AA27" s="885"/>
      <c r="AB27" s="885"/>
      <c r="AC27" s="885"/>
      <c r="AD27" s="885"/>
      <c r="AE27" s="885"/>
      <c r="AF27" s="885"/>
      <c r="AG27" s="885"/>
      <c r="AH27" s="885"/>
      <c r="AI27" s="885"/>
      <c r="AJ27" s="885"/>
      <c r="AK27" s="885"/>
      <c r="AL27" s="885"/>
      <c r="AM27" s="885"/>
      <c r="AN27" s="885"/>
      <c r="AO27" s="885"/>
      <c r="AP27" s="885"/>
      <c r="AQ27" s="885"/>
      <c r="AR27" s="885"/>
      <c r="AS27" s="885"/>
      <c r="AT27" s="885"/>
      <c r="AU27" s="885"/>
      <c r="AV27" s="885"/>
      <c r="AW27" s="885"/>
      <c r="AX27" s="885"/>
      <c r="AY27" s="885"/>
      <c r="AZ27" s="885"/>
      <c r="BA27" s="885"/>
      <c r="BB27" s="885"/>
      <c r="BC27" s="885"/>
      <c r="BD27" s="885"/>
      <c r="BE27" s="885"/>
      <c r="BF27" s="885"/>
      <c r="BG27" s="885"/>
      <c r="BH27" s="885"/>
      <c r="BI27" s="885"/>
      <c r="BJ27" s="885"/>
      <c r="BK27" s="885"/>
      <c r="BL27" s="885"/>
      <c r="BM27" s="885"/>
      <c r="BN27" s="885"/>
      <c r="BO27" s="885"/>
      <c r="BP27" s="885"/>
      <c r="BQ27" s="1041"/>
      <c r="BR27" s="885"/>
      <c r="BS27" s="1043"/>
      <c r="BT27" s="885"/>
      <c r="BU27" s="950"/>
      <c r="BV27" s="1027"/>
      <c r="BW27" s="940"/>
      <c r="BX27" s="896"/>
      <c r="BY27" s="896"/>
      <c r="BZ27" s="896"/>
      <c r="CA27" s="15" t="s">
        <v>234</v>
      </c>
      <c r="CB27" s="83">
        <v>0.35</v>
      </c>
      <c r="CC27" s="14" t="s">
        <v>401</v>
      </c>
      <c r="CD27" s="14" t="s">
        <v>401</v>
      </c>
      <c r="CE27" s="14" t="s">
        <v>401</v>
      </c>
      <c r="CF27" s="14" t="s">
        <v>401</v>
      </c>
      <c r="CG27" s="14" t="s">
        <v>401</v>
      </c>
      <c r="CH27" s="14" t="s">
        <v>401</v>
      </c>
      <c r="CI27" s="14" t="s">
        <v>401</v>
      </c>
      <c r="CJ27" s="14" t="s">
        <v>401</v>
      </c>
      <c r="CK27" s="14" t="s">
        <v>401</v>
      </c>
      <c r="CL27" s="83">
        <v>0.35</v>
      </c>
      <c r="CM27" s="14" t="s">
        <v>401</v>
      </c>
      <c r="CN27" s="14" t="s">
        <v>401</v>
      </c>
      <c r="CO27" s="1015"/>
      <c r="CP27" s="984"/>
      <c r="CQ27" s="1009"/>
    </row>
    <row r="28" spans="1:97" ht="68" x14ac:dyDescent="0.2">
      <c r="A28" s="982" t="s">
        <v>27</v>
      </c>
      <c r="B28" s="984" t="s">
        <v>334</v>
      </c>
      <c r="C28" s="984" t="s">
        <v>192</v>
      </c>
      <c r="D28" s="998" t="s">
        <v>441</v>
      </c>
      <c r="E28" s="984" t="s">
        <v>442</v>
      </c>
      <c r="F28" s="836" t="s">
        <v>443</v>
      </c>
      <c r="G28" s="984" t="s">
        <v>444</v>
      </c>
      <c r="H28" s="984" t="s">
        <v>199</v>
      </c>
      <c r="I28" s="984">
        <v>2020</v>
      </c>
      <c r="J28" s="918">
        <v>0.9</v>
      </c>
      <c r="K28" s="884"/>
      <c r="L28" s="884"/>
      <c r="M28" s="884"/>
      <c r="N28" s="884"/>
      <c r="O28" s="884"/>
      <c r="P28" s="884"/>
      <c r="Q28" s="884"/>
      <c r="R28" s="884"/>
      <c r="S28" s="884"/>
      <c r="T28" s="884"/>
      <c r="U28" s="884"/>
      <c r="V28" s="918"/>
      <c r="W28" s="918">
        <v>0.9</v>
      </c>
      <c r="X28" s="918">
        <v>0.25</v>
      </c>
      <c r="Y28" s="884"/>
      <c r="Z28" s="884"/>
      <c r="AA28" s="884"/>
      <c r="AB28" s="884"/>
      <c r="AC28" s="884"/>
      <c r="AD28" s="884"/>
      <c r="AE28" s="884"/>
      <c r="AF28" s="884"/>
      <c r="AG28" s="884"/>
      <c r="AH28" s="884">
        <v>5</v>
      </c>
      <c r="AI28" s="884">
        <v>28</v>
      </c>
      <c r="AJ28" s="1022">
        <f>AH28/AI28</f>
        <v>0.17857142857142858</v>
      </c>
      <c r="AK28" s="884">
        <v>5</v>
      </c>
      <c r="AL28" s="884">
        <v>28</v>
      </c>
      <c r="AM28" s="1022">
        <f>AK28/AL28</f>
        <v>0.17857142857142858</v>
      </c>
      <c r="AN28" s="918">
        <v>0.9</v>
      </c>
      <c r="AO28" s="918">
        <v>0.25</v>
      </c>
      <c r="AP28" s="884"/>
      <c r="AQ28" s="884"/>
      <c r="AR28" s="884"/>
      <c r="AS28" s="884"/>
      <c r="AT28" s="884"/>
      <c r="AU28" s="884"/>
      <c r="AV28" s="884"/>
      <c r="AW28" s="884"/>
      <c r="AX28" s="884"/>
      <c r="AY28" s="884"/>
      <c r="AZ28" s="884"/>
      <c r="BA28" s="1022"/>
      <c r="BB28" s="884"/>
      <c r="BC28" s="884"/>
      <c r="BD28" s="884"/>
      <c r="BE28" s="884"/>
      <c r="BF28" s="884"/>
      <c r="BG28" s="884"/>
      <c r="BH28" s="884"/>
      <c r="BI28" s="884"/>
      <c r="BJ28" s="884"/>
      <c r="BK28" s="884"/>
      <c r="BL28" s="884"/>
      <c r="BM28" s="1022"/>
      <c r="BN28" s="884">
        <v>11</v>
      </c>
      <c r="BO28" s="884">
        <v>28</v>
      </c>
      <c r="BP28" s="1022">
        <f>BN28/BO28</f>
        <v>0.39285714285714285</v>
      </c>
      <c r="BQ28" s="884">
        <f>BN28</f>
        <v>11</v>
      </c>
      <c r="BR28" s="884">
        <v>28</v>
      </c>
      <c r="BS28" s="1022">
        <f>BQ28/BR28</f>
        <v>0.39285714285714285</v>
      </c>
      <c r="BT28" s="918">
        <v>0.9</v>
      </c>
      <c r="BU28" s="1045">
        <f>BS28*BT28</f>
        <v>0.35357142857142859</v>
      </c>
      <c r="BV28" s="1026">
        <v>8.0000000000000002E-3</v>
      </c>
      <c r="BW28" s="1044">
        <f>BU28*BV28</f>
        <v>2.828571428571429E-3</v>
      </c>
      <c r="BX28" s="897">
        <v>0.9</v>
      </c>
      <c r="BY28" s="897">
        <v>0.9</v>
      </c>
      <c r="BZ28" s="897">
        <v>0.9</v>
      </c>
      <c r="CA28" s="15" t="s">
        <v>445</v>
      </c>
      <c r="CB28" s="83">
        <v>0.2</v>
      </c>
      <c r="CC28" s="37">
        <v>0.2</v>
      </c>
      <c r="CD28" s="37">
        <v>0.2</v>
      </c>
      <c r="CE28" s="402" t="s">
        <v>591</v>
      </c>
      <c r="CF28" s="14" t="s">
        <v>401</v>
      </c>
      <c r="CG28" s="37" t="s">
        <v>401</v>
      </c>
      <c r="CH28" s="37" t="s">
        <v>401</v>
      </c>
      <c r="CI28" s="14" t="s">
        <v>401</v>
      </c>
      <c r="CJ28" s="37" t="s">
        <v>401</v>
      </c>
      <c r="CK28" s="37" t="s">
        <v>401</v>
      </c>
      <c r="CL28" s="83" t="s">
        <v>401</v>
      </c>
      <c r="CM28" s="37" t="s">
        <v>401</v>
      </c>
      <c r="CN28" s="37" t="s">
        <v>401</v>
      </c>
      <c r="CO28" s="1013"/>
      <c r="CP28" s="984" t="s">
        <v>208</v>
      </c>
      <c r="CQ28" s="1009"/>
    </row>
    <row r="29" spans="1:97" ht="34" x14ac:dyDescent="0.2">
      <c r="A29" s="982"/>
      <c r="B29" s="984"/>
      <c r="C29" s="984"/>
      <c r="D29" s="998"/>
      <c r="E29" s="984"/>
      <c r="F29" s="836"/>
      <c r="G29" s="984"/>
      <c r="H29" s="984"/>
      <c r="I29" s="984"/>
      <c r="J29" s="885"/>
      <c r="K29" s="885"/>
      <c r="L29" s="885"/>
      <c r="M29" s="885"/>
      <c r="N29" s="885"/>
      <c r="O29" s="885"/>
      <c r="P29" s="885"/>
      <c r="Q29" s="885"/>
      <c r="R29" s="885"/>
      <c r="S29" s="885"/>
      <c r="T29" s="885"/>
      <c r="U29" s="885"/>
      <c r="V29" s="885"/>
      <c r="W29" s="885"/>
      <c r="X29" s="885"/>
      <c r="Y29" s="885"/>
      <c r="Z29" s="885"/>
      <c r="AA29" s="885"/>
      <c r="AB29" s="885"/>
      <c r="AC29" s="885"/>
      <c r="AD29" s="885"/>
      <c r="AE29" s="885"/>
      <c r="AF29" s="885"/>
      <c r="AG29" s="885"/>
      <c r="AH29" s="885"/>
      <c r="AI29" s="885"/>
      <c r="AJ29" s="1023"/>
      <c r="AK29" s="885"/>
      <c r="AL29" s="885"/>
      <c r="AM29" s="1023"/>
      <c r="AN29" s="885"/>
      <c r="AO29" s="885"/>
      <c r="AP29" s="885"/>
      <c r="AQ29" s="885"/>
      <c r="AR29" s="885"/>
      <c r="AS29" s="885"/>
      <c r="AT29" s="885"/>
      <c r="AU29" s="885"/>
      <c r="AV29" s="885"/>
      <c r="AW29" s="885"/>
      <c r="AX29" s="885"/>
      <c r="AY29" s="885"/>
      <c r="AZ29" s="885"/>
      <c r="BA29" s="1023"/>
      <c r="BB29" s="885"/>
      <c r="BC29" s="885"/>
      <c r="BD29" s="885"/>
      <c r="BE29" s="885"/>
      <c r="BF29" s="885"/>
      <c r="BG29" s="885"/>
      <c r="BH29" s="885"/>
      <c r="BI29" s="885"/>
      <c r="BJ29" s="885"/>
      <c r="BK29" s="885"/>
      <c r="BL29" s="885"/>
      <c r="BM29" s="1023"/>
      <c r="BN29" s="885"/>
      <c r="BO29" s="885"/>
      <c r="BP29" s="1023"/>
      <c r="BQ29" s="885"/>
      <c r="BR29" s="885"/>
      <c r="BS29" s="1023"/>
      <c r="BT29" s="885"/>
      <c r="BU29" s="1046"/>
      <c r="BV29" s="1027"/>
      <c r="BW29" s="940"/>
      <c r="BX29" s="899"/>
      <c r="BY29" s="899"/>
      <c r="BZ29" s="899"/>
      <c r="CA29" s="15" t="s">
        <v>446</v>
      </c>
      <c r="CB29" s="83">
        <v>0.8</v>
      </c>
      <c r="CC29" s="37">
        <v>0.2</v>
      </c>
      <c r="CD29" s="37">
        <v>0.2</v>
      </c>
      <c r="CE29" s="37" t="s">
        <v>592</v>
      </c>
      <c r="CF29" s="37">
        <v>0.2</v>
      </c>
      <c r="CG29" s="37">
        <v>0.2</v>
      </c>
      <c r="CH29" s="417" t="s">
        <v>592</v>
      </c>
      <c r="CI29" s="37">
        <v>0.2</v>
      </c>
      <c r="CJ29" s="37">
        <v>0.2</v>
      </c>
      <c r="CK29" s="444" t="s">
        <v>592</v>
      </c>
      <c r="CL29" s="37">
        <v>0.2</v>
      </c>
      <c r="CM29" s="37">
        <v>0.2</v>
      </c>
      <c r="CN29" s="463" t="s">
        <v>592</v>
      </c>
      <c r="CO29" s="1015"/>
      <c r="CP29" s="984"/>
      <c r="CQ29" s="1009"/>
    </row>
    <row r="30" spans="1:97" ht="68" x14ac:dyDescent="0.2">
      <c r="A30" s="982" t="s">
        <v>27</v>
      </c>
      <c r="B30" s="836" t="s">
        <v>334</v>
      </c>
      <c r="C30" s="836" t="s">
        <v>192</v>
      </c>
      <c r="D30" s="998" t="s">
        <v>366</v>
      </c>
      <c r="E30" s="836" t="s">
        <v>39</v>
      </c>
      <c r="F30" s="836" t="s">
        <v>40</v>
      </c>
      <c r="G30" s="836" t="s">
        <v>41</v>
      </c>
      <c r="H30" s="988" t="s">
        <v>389</v>
      </c>
      <c r="I30" s="885">
        <v>2020</v>
      </c>
      <c r="J30" s="882">
        <v>0.9</v>
      </c>
      <c r="K30" s="882"/>
      <c r="L30" s="882"/>
      <c r="M30" s="882"/>
      <c r="N30" s="882"/>
      <c r="O30" s="882"/>
      <c r="P30" s="882"/>
      <c r="Q30" s="882"/>
      <c r="R30" s="882"/>
      <c r="S30" s="882"/>
      <c r="T30" s="916"/>
      <c r="U30" s="916"/>
      <c r="V30" s="882"/>
      <c r="W30" s="882">
        <v>0.9</v>
      </c>
      <c r="X30" s="882">
        <v>0.25</v>
      </c>
      <c r="Y30" s="882"/>
      <c r="Z30" s="882"/>
      <c r="AA30" s="882"/>
      <c r="AB30" s="882"/>
      <c r="AC30" s="882"/>
      <c r="AD30" s="882"/>
      <c r="AE30" s="882"/>
      <c r="AF30" s="882"/>
      <c r="AG30" s="882"/>
      <c r="AH30" s="916"/>
      <c r="AI30" s="916"/>
      <c r="AJ30" s="882"/>
      <c r="AK30" s="916">
        <v>51</v>
      </c>
      <c r="AL30" s="916">
        <v>88</v>
      </c>
      <c r="AM30" s="882">
        <f>AK30/AL30</f>
        <v>0.57954545454545459</v>
      </c>
      <c r="AN30" s="882">
        <v>0.9</v>
      </c>
      <c r="AO30" s="903">
        <v>0.5</v>
      </c>
      <c r="AP30" s="882"/>
      <c r="AQ30" s="882"/>
      <c r="AR30" s="882"/>
      <c r="AS30" s="882"/>
      <c r="AT30" s="882"/>
      <c r="AU30" s="882"/>
      <c r="AV30" s="882"/>
      <c r="AW30" s="882"/>
      <c r="AX30" s="882"/>
      <c r="AY30" s="916"/>
      <c r="AZ30" s="916"/>
      <c r="BA30" s="882"/>
      <c r="BB30" s="882"/>
      <c r="BC30" s="882"/>
      <c r="BD30" s="882"/>
      <c r="BE30" s="882"/>
      <c r="BF30" s="882"/>
      <c r="BG30" s="882"/>
      <c r="BH30" s="882"/>
      <c r="BI30" s="882"/>
      <c r="BJ30" s="882"/>
      <c r="BK30" s="916"/>
      <c r="BL30" s="916"/>
      <c r="BM30" s="882"/>
      <c r="BN30" s="916">
        <v>88</v>
      </c>
      <c r="BO30" s="916">
        <v>88</v>
      </c>
      <c r="BP30" s="882">
        <f>BN30/BO30</f>
        <v>1</v>
      </c>
      <c r="BQ30" s="916">
        <v>88</v>
      </c>
      <c r="BR30" s="916">
        <v>88</v>
      </c>
      <c r="BS30" s="882">
        <f>BQ30/BR30</f>
        <v>1</v>
      </c>
      <c r="BT30" s="882">
        <v>0.9</v>
      </c>
      <c r="BU30" s="882">
        <v>1</v>
      </c>
      <c r="BV30" s="882">
        <v>0.02</v>
      </c>
      <c r="BW30" s="940">
        <f>BU30*BV30</f>
        <v>0.02</v>
      </c>
      <c r="BX30" s="897">
        <v>0.9</v>
      </c>
      <c r="BY30" s="897">
        <v>0.9</v>
      </c>
      <c r="BZ30" s="897">
        <v>0.9</v>
      </c>
      <c r="CA30" s="16" t="s">
        <v>381</v>
      </c>
      <c r="CB30" s="14">
        <v>0.25</v>
      </c>
      <c r="CC30" s="14">
        <v>6.25E-2</v>
      </c>
      <c r="CD30" s="14">
        <v>6.25E-2</v>
      </c>
      <c r="CE30" s="14" t="s">
        <v>607</v>
      </c>
      <c r="CF30" s="14">
        <v>6.25E-2</v>
      </c>
      <c r="CG30" s="14">
        <v>6.25E-2</v>
      </c>
      <c r="CH30" s="323" t="s">
        <v>607</v>
      </c>
      <c r="CI30" s="14">
        <v>6.25E-2</v>
      </c>
      <c r="CJ30" s="14">
        <v>6.25E-2</v>
      </c>
      <c r="CK30" s="323" t="s">
        <v>607</v>
      </c>
      <c r="CL30" s="14">
        <v>6.25E-2</v>
      </c>
      <c r="CM30" s="14">
        <v>6.25E-2</v>
      </c>
      <c r="CN30" s="323" t="s">
        <v>607</v>
      </c>
      <c r="CO30" s="1016"/>
      <c r="CP30" s="836" t="s">
        <v>209</v>
      </c>
      <c r="CQ30" s="1019" t="s">
        <v>478</v>
      </c>
      <c r="CS30" s="17"/>
    </row>
    <row r="31" spans="1:97" ht="51" x14ac:dyDescent="0.2">
      <c r="A31" s="982"/>
      <c r="B31" s="836"/>
      <c r="C31" s="836"/>
      <c r="D31" s="998"/>
      <c r="E31" s="836"/>
      <c r="F31" s="836"/>
      <c r="G31" s="836"/>
      <c r="H31" s="988"/>
      <c r="I31" s="885"/>
      <c r="J31" s="882"/>
      <c r="K31" s="882"/>
      <c r="L31" s="882"/>
      <c r="M31" s="882"/>
      <c r="N31" s="882"/>
      <c r="O31" s="882"/>
      <c r="P31" s="882"/>
      <c r="Q31" s="882"/>
      <c r="R31" s="882"/>
      <c r="S31" s="882"/>
      <c r="T31" s="916"/>
      <c r="U31" s="916"/>
      <c r="V31" s="882"/>
      <c r="W31" s="882"/>
      <c r="X31" s="882"/>
      <c r="Y31" s="882"/>
      <c r="Z31" s="882"/>
      <c r="AA31" s="882"/>
      <c r="AB31" s="882"/>
      <c r="AC31" s="882"/>
      <c r="AD31" s="882"/>
      <c r="AE31" s="882"/>
      <c r="AF31" s="882"/>
      <c r="AG31" s="882"/>
      <c r="AH31" s="916"/>
      <c r="AI31" s="916"/>
      <c r="AJ31" s="882"/>
      <c r="AK31" s="916"/>
      <c r="AL31" s="916"/>
      <c r="AM31" s="882"/>
      <c r="AN31" s="882"/>
      <c r="AO31" s="903"/>
      <c r="AP31" s="882"/>
      <c r="AQ31" s="882"/>
      <c r="AR31" s="882"/>
      <c r="AS31" s="882"/>
      <c r="AT31" s="882"/>
      <c r="AU31" s="882"/>
      <c r="AV31" s="882"/>
      <c r="AW31" s="882"/>
      <c r="AX31" s="882"/>
      <c r="AY31" s="916"/>
      <c r="AZ31" s="916"/>
      <c r="BA31" s="882"/>
      <c r="BB31" s="882"/>
      <c r="BC31" s="882"/>
      <c r="BD31" s="882"/>
      <c r="BE31" s="882"/>
      <c r="BF31" s="882"/>
      <c r="BG31" s="882"/>
      <c r="BH31" s="882"/>
      <c r="BI31" s="882"/>
      <c r="BJ31" s="882"/>
      <c r="BK31" s="916"/>
      <c r="BL31" s="916"/>
      <c r="BM31" s="882"/>
      <c r="BN31" s="916"/>
      <c r="BO31" s="916"/>
      <c r="BP31" s="882"/>
      <c r="BQ31" s="916"/>
      <c r="BR31" s="916"/>
      <c r="BS31" s="882"/>
      <c r="BT31" s="882"/>
      <c r="BU31" s="882"/>
      <c r="BV31" s="882"/>
      <c r="BW31" s="940"/>
      <c r="BX31" s="898"/>
      <c r="BY31" s="898"/>
      <c r="BZ31" s="898"/>
      <c r="CA31" s="16" t="s">
        <v>238</v>
      </c>
      <c r="CB31" s="14">
        <v>0.25</v>
      </c>
      <c r="CC31" s="14">
        <v>0.25</v>
      </c>
      <c r="CD31" s="14">
        <v>0.25</v>
      </c>
      <c r="CE31" s="323" t="s">
        <v>608</v>
      </c>
      <c r="CF31" s="14" t="s">
        <v>401</v>
      </c>
      <c r="CG31" s="14" t="s">
        <v>401</v>
      </c>
      <c r="CH31" s="14" t="s">
        <v>401</v>
      </c>
      <c r="CI31" s="14" t="s">
        <v>401</v>
      </c>
      <c r="CJ31" s="14" t="s">
        <v>401</v>
      </c>
      <c r="CK31" s="14" t="s">
        <v>401</v>
      </c>
      <c r="CL31" s="14" t="s">
        <v>401</v>
      </c>
      <c r="CM31" s="14" t="s">
        <v>401</v>
      </c>
      <c r="CN31" s="14" t="s">
        <v>401</v>
      </c>
      <c r="CO31" s="1017"/>
      <c r="CP31" s="836"/>
      <c r="CQ31" s="1019"/>
      <c r="CS31" s="17"/>
    </row>
    <row r="32" spans="1:97" ht="34" x14ac:dyDescent="0.2">
      <c r="A32" s="982"/>
      <c r="B32" s="836"/>
      <c r="C32" s="836"/>
      <c r="D32" s="998"/>
      <c r="E32" s="836"/>
      <c r="F32" s="836"/>
      <c r="G32" s="836"/>
      <c r="H32" s="988"/>
      <c r="I32" s="885"/>
      <c r="J32" s="882"/>
      <c r="K32" s="882"/>
      <c r="L32" s="882"/>
      <c r="M32" s="882"/>
      <c r="N32" s="882"/>
      <c r="O32" s="882"/>
      <c r="P32" s="882"/>
      <c r="Q32" s="882"/>
      <c r="R32" s="882"/>
      <c r="S32" s="882"/>
      <c r="T32" s="916"/>
      <c r="U32" s="916"/>
      <c r="V32" s="882"/>
      <c r="W32" s="882"/>
      <c r="X32" s="882"/>
      <c r="Y32" s="882"/>
      <c r="Z32" s="882"/>
      <c r="AA32" s="882"/>
      <c r="AB32" s="882"/>
      <c r="AC32" s="882"/>
      <c r="AD32" s="882"/>
      <c r="AE32" s="882"/>
      <c r="AF32" s="882"/>
      <c r="AG32" s="882"/>
      <c r="AH32" s="916"/>
      <c r="AI32" s="916"/>
      <c r="AJ32" s="882"/>
      <c r="AK32" s="916"/>
      <c r="AL32" s="916"/>
      <c r="AM32" s="882"/>
      <c r="AN32" s="882"/>
      <c r="AO32" s="903"/>
      <c r="AP32" s="882"/>
      <c r="AQ32" s="882"/>
      <c r="AR32" s="882"/>
      <c r="AS32" s="882"/>
      <c r="AT32" s="882"/>
      <c r="AU32" s="882"/>
      <c r="AV32" s="882"/>
      <c r="AW32" s="882"/>
      <c r="AX32" s="882"/>
      <c r="AY32" s="916"/>
      <c r="AZ32" s="916"/>
      <c r="BA32" s="882"/>
      <c r="BB32" s="882"/>
      <c r="BC32" s="882"/>
      <c r="BD32" s="882"/>
      <c r="BE32" s="882"/>
      <c r="BF32" s="882"/>
      <c r="BG32" s="882"/>
      <c r="BH32" s="882"/>
      <c r="BI32" s="882"/>
      <c r="BJ32" s="882"/>
      <c r="BK32" s="916"/>
      <c r="BL32" s="916"/>
      <c r="BM32" s="882"/>
      <c r="BN32" s="916"/>
      <c r="BO32" s="916"/>
      <c r="BP32" s="882"/>
      <c r="BQ32" s="916"/>
      <c r="BR32" s="916"/>
      <c r="BS32" s="882"/>
      <c r="BT32" s="882"/>
      <c r="BU32" s="882"/>
      <c r="BV32" s="882"/>
      <c r="BW32" s="940"/>
      <c r="BX32" s="898"/>
      <c r="BY32" s="898"/>
      <c r="BZ32" s="898"/>
      <c r="CA32" s="16" t="s">
        <v>239</v>
      </c>
      <c r="CB32" s="14">
        <v>0.25</v>
      </c>
      <c r="CC32" s="14">
        <v>0.25</v>
      </c>
      <c r="CD32" s="14">
        <v>0.25</v>
      </c>
      <c r="CE32" s="14" t="s">
        <v>609</v>
      </c>
      <c r="CF32" s="14" t="s">
        <v>401</v>
      </c>
      <c r="CG32" s="14" t="s">
        <v>401</v>
      </c>
      <c r="CH32" s="14" t="s">
        <v>401</v>
      </c>
      <c r="CI32" s="14" t="s">
        <v>401</v>
      </c>
      <c r="CJ32" s="14" t="s">
        <v>401</v>
      </c>
      <c r="CK32" s="14" t="s">
        <v>401</v>
      </c>
      <c r="CL32" s="14" t="s">
        <v>401</v>
      </c>
      <c r="CM32" s="14" t="s">
        <v>401</v>
      </c>
      <c r="CN32" s="14" t="s">
        <v>401</v>
      </c>
      <c r="CO32" s="1017"/>
      <c r="CP32" s="836"/>
      <c r="CQ32" s="1019"/>
      <c r="CS32" s="17"/>
    </row>
    <row r="33" spans="1:97" ht="34" x14ac:dyDescent="0.2">
      <c r="A33" s="982"/>
      <c r="B33" s="836"/>
      <c r="C33" s="836"/>
      <c r="D33" s="998"/>
      <c r="E33" s="836"/>
      <c r="F33" s="836"/>
      <c r="G33" s="836"/>
      <c r="H33" s="988"/>
      <c r="I33" s="885"/>
      <c r="J33" s="882"/>
      <c r="K33" s="882"/>
      <c r="L33" s="882"/>
      <c r="M33" s="882"/>
      <c r="N33" s="882"/>
      <c r="O33" s="882"/>
      <c r="P33" s="882"/>
      <c r="Q33" s="882"/>
      <c r="R33" s="882"/>
      <c r="S33" s="882"/>
      <c r="T33" s="916"/>
      <c r="U33" s="916"/>
      <c r="V33" s="882"/>
      <c r="W33" s="882"/>
      <c r="X33" s="882"/>
      <c r="Y33" s="882"/>
      <c r="Z33" s="882"/>
      <c r="AA33" s="882"/>
      <c r="AB33" s="882"/>
      <c r="AC33" s="882"/>
      <c r="AD33" s="882"/>
      <c r="AE33" s="882"/>
      <c r="AF33" s="882"/>
      <c r="AG33" s="882"/>
      <c r="AH33" s="916"/>
      <c r="AI33" s="916"/>
      <c r="AJ33" s="882"/>
      <c r="AK33" s="916"/>
      <c r="AL33" s="916"/>
      <c r="AM33" s="882"/>
      <c r="AN33" s="882"/>
      <c r="AO33" s="903"/>
      <c r="AP33" s="882"/>
      <c r="AQ33" s="882"/>
      <c r="AR33" s="882"/>
      <c r="AS33" s="882"/>
      <c r="AT33" s="882"/>
      <c r="AU33" s="882"/>
      <c r="AV33" s="882"/>
      <c r="AW33" s="882"/>
      <c r="AX33" s="882"/>
      <c r="AY33" s="916"/>
      <c r="AZ33" s="916"/>
      <c r="BA33" s="882"/>
      <c r="BB33" s="882"/>
      <c r="BC33" s="882"/>
      <c r="BD33" s="882"/>
      <c r="BE33" s="882"/>
      <c r="BF33" s="882"/>
      <c r="BG33" s="882"/>
      <c r="BH33" s="882"/>
      <c r="BI33" s="882"/>
      <c r="BJ33" s="882"/>
      <c r="BK33" s="916"/>
      <c r="BL33" s="916"/>
      <c r="BM33" s="882"/>
      <c r="BN33" s="916"/>
      <c r="BO33" s="916"/>
      <c r="BP33" s="882"/>
      <c r="BQ33" s="916"/>
      <c r="BR33" s="916"/>
      <c r="BS33" s="882"/>
      <c r="BT33" s="882"/>
      <c r="BU33" s="882"/>
      <c r="BV33" s="882"/>
      <c r="BW33" s="940"/>
      <c r="BX33" s="899"/>
      <c r="BY33" s="899"/>
      <c r="BZ33" s="899"/>
      <c r="CA33" s="16" t="s">
        <v>237</v>
      </c>
      <c r="CB33" s="14">
        <v>0.25</v>
      </c>
      <c r="CC33" s="14">
        <v>6.25E-2</v>
      </c>
      <c r="CD33" s="14">
        <v>6.25E-2</v>
      </c>
      <c r="CE33" s="323" t="s">
        <v>514</v>
      </c>
      <c r="CF33" s="14">
        <v>6.25E-2</v>
      </c>
      <c r="CG33" s="14">
        <v>6.25E-2</v>
      </c>
      <c r="CH33" s="323" t="s">
        <v>514</v>
      </c>
      <c r="CI33" s="14">
        <v>6.25E-2</v>
      </c>
      <c r="CJ33" s="14">
        <v>6.25E-2</v>
      </c>
      <c r="CK33" s="323" t="s">
        <v>514</v>
      </c>
      <c r="CL33" s="14">
        <v>6.25E-2</v>
      </c>
      <c r="CM33" s="14">
        <v>6.25E-2</v>
      </c>
      <c r="CN33" s="323" t="s">
        <v>514</v>
      </c>
      <c r="CO33" s="1018"/>
      <c r="CP33" s="836"/>
      <c r="CQ33" s="1019"/>
      <c r="CS33" s="17"/>
    </row>
    <row r="34" spans="1:97" ht="85" x14ac:dyDescent="0.2">
      <c r="A34" s="982" t="s">
        <v>42</v>
      </c>
      <c r="B34" s="836" t="s">
        <v>43</v>
      </c>
      <c r="C34" s="827" t="s">
        <v>193</v>
      </c>
      <c r="D34" s="814" t="s">
        <v>44</v>
      </c>
      <c r="E34" s="827" t="s">
        <v>45</v>
      </c>
      <c r="F34" s="699" t="s">
        <v>46</v>
      </c>
      <c r="G34" s="827" t="s">
        <v>30</v>
      </c>
      <c r="H34" s="827" t="s">
        <v>390</v>
      </c>
      <c r="I34" s="827">
        <v>2020</v>
      </c>
      <c r="J34" s="883">
        <v>0.5</v>
      </c>
      <c r="K34" s="883"/>
      <c r="L34" s="883"/>
      <c r="M34" s="883"/>
      <c r="N34" s="883"/>
      <c r="O34" s="883"/>
      <c r="P34" s="883"/>
      <c r="Q34" s="883"/>
      <c r="R34" s="883"/>
      <c r="S34" s="883"/>
      <c r="T34" s="917"/>
      <c r="U34" s="917"/>
      <c r="V34" s="883"/>
      <c r="W34" s="883">
        <v>0.5</v>
      </c>
      <c r="X34" s="883" t="s">
        <v>401</v>
      </c>
      <c r="Y34" s="883"/>
      <c r="Z34" s="883"/>
      <c r="AA34" s="883"/>
      <c r="AB34" s="883"/>
      <c r="AC34" s="883"/>
      <c r="AD34" s="883"/>
      <c r="AE34" s="883"/>
      <c r="AF34" s="883"/>
      <c r="AG34" s="883"/>
      <c r="AH34" s="917"/>
      <c r="AI34" s="917"/>
      <c r="AJ34" s="883"/>
      <c r="AK34" s="917"/>
      <c r="AL34" s="928"/>
      <c r="AM34" s="923">
        <v>0.76470000000000005</v>
      </c>
      <c r="AN34" s="883">
        <v>0.5</v>
      </c>
      <c r="AO34" s="883">
        <v>0.5</v>
      </c>
      <c r="AP34" s="883"/>
      <c r="AQ34" s="883"/>
      <c r="AR34" s="883"/>
      <c r="AS34" s="883"/>
      <c r="AT34" s="883"/>
      <c r="AU34" s="883"/>
      <c r="AV34" s="883"/>
      <c r="AW34" s="883"/>
      <c r="AX34" s="883"/>
      <c r="AY34" s="917"/>
      <c r="AZ34" s="917"/>
      <c r="BA34" s="883"/>
      <c r="BB34" s="883"/>
      <c r="BC34" s="883"/>
      <c r="BD34" s="883"/>
      <c r="BE34" s="883"/>
      <c r="BF34" s="883"/>
      <c r="BG34" s="883"/>
      <c r="BH34" s="883"/>
      <c r="BI34" s="883"/>
      <c r="BJ34" s="883"/>
      <c r="BK34" s="917"/>
      <c r="BL34" s="917"/>
      <c r="BM34" s="883"/>
      <c r="BN34" s="917"/>
      <c r="BO34" s="928"/>
      <c r="BP34" s="923">
        <v>1</v>
      </c>
      <c r="BQ34" s="917"/>
      <c r="BR34" s="928"/>
      <c r="BS34" s="923">
        <v>1</v>
      </c>
      <c r="BT34" s="883">
        <v>1</v>
      </c>
      <c r="BU34" s="883">
        <v>1</v>
      </c>
      <c r="BV34" s="883">
        <v>0.02</v>
      </c>
      <c r="BW34" s="1038">
        <f>BU34*BV34</f>
        <v>0.02</v>
      </c>
      <c r="BX34" s="941"/>
      <c r="BY34" s="941"/>
      <c r="BZ34" s="941"/>
      <c r="CA34" s="18" t="s">
        <v>424</v>
      </c>
      <c r="CB34" s="14">
        <v>0.25</v>
      </c>
      <c r="CC34" s="14">
        <v>0.25</v>
      </c>
      <c r="CD34" s="14">
        <v>0.25</v>
      </c>
      <c r="CE34" s="240" t="s">
        <v>594</v>
      </c>
      <c r="CF34" s="14" t="s">
        <v>401</v>
      </c>
      <c r="CG34" s="14" t="s">
        <v>401</v>
      </c>
      <c r="CH34" s="240" t="s">
        <v>401</v>
      </c>
      <c r="CI34" s="14" t="s">
        <v>401</v>
      </c>
      <c r="CJ34" s="14" t="s">
        <v>401</v>
      </c>
      <c r="CK34" s="240" t="s">
        <v>401</v>
      </c>
      <c r="CL34" s="240" t="s">
        <v>401</v>
      </c>
      <c r="CM34" s="14" t="s">
        <v>401</v>
      </c>
      <c r="CN34" s="240" t="s">
        <v>401</v>
      </c>
      <c r="CO34" s="827"/>
      <c r="CP34" s="827" t="s">
        <v>210</v>
      </c>
      <c r="CQ34" s="1010"/>
    </row>
    <row r="35" spans="1:97" ht="49" customHeight="1" x14ac:dyDescent="0.2">
      <c r="A35" s="982"/>
      <c r="B35" s="836"/>
      <c r="C35" s="827"/>
      <c r="D35" s="814"/>
      <c r="E35" s="827"/>
      <c r="F35" s="699"/>
      <c r="G35" s="827"/>
      <c r="H35" s="827"/>
      <c r="I35" s="827"/>
      <c r="J35" s="883"/>
      <c r="K35" s="883"/>
      <c r="L35" s="883"/>
      <c r="M35" s="883"/>
      <c r="N35" s="883"/>
      <c r="O35" s="883"/>
      <c r="P35" s="883"/>
      <c r="Q35" s="883"/>
      <c r="R35" s="883"/>
      <c r="S35" s="883"/>
      <c r="T35" s="917"/>
      <c r="U35" s="917"/>
      <c r="V35" s="883"/>
      <c r="W35" s="883"/>
      <c r="X35" s="883"/>
      <c r="Y35" s="883"/>
      <c r="Z35" s="883"/>
      <c r="AA35" s="883"/>
      <c r="AB35" s="883"/>
      <c r="AC35" s="883"/>
      <c r="AD35" s="883"/>
      <c r="AE35" s="883"/>
      <c r="AF35" s="883"/>
      <c r="AG35" s="883"/>
      <c r="AH35" s="917"/>
      <c r="AI35" s="917"/>
      <c r="AJ35" s="883"/>
      <c r="AK35" s="917"/>
      <c r="AL35" s="929"/>
      <c r="AM35" s="923"/>
      <c r="AN35" s="883"/>
      <c r="AO35" s="883"/>
      <c r="AP35" s="883"/>
      <c r="AQ35" s="883"/>
      <c r="AR35" s="883"/>
      <c r="AS35" s="883"/>
      <c r="AT35" s="883"/>
      <c r="AU35" s="883"/>
      <c r="AV35" s="883"/>
      <c r="AW35" s="883"/>
      <c r="AX35" s="883"/>
      <c r="AY35" s="917"/>
      <c r="AZ35" s="917"/>
      <c r="BA35" s="883"/>
      <c r="BB35" s="883"/>
      <c r="BC35" s="883"/>
      <c r="BD35" s="883"/>
      <c r="BE35" s="883"/>
      <c r="BF35" s="883"/>
      <c r="BG35" s="883"/>
      <c r="BH35" s="883"/>
      <c r="BI35" s="883"/>
      <c r="BJ35" s="883"/>
      <c r="BK35" s="917"/>
      <c r="BL35" s="917"/>
      <c r="BM35" s="883"/>
      <c r="BN35" s="917"/>
      <c r="BO35" s="929"/>
      <c r="BP35" s="923"/>
      <c r="BQ35" s="917"/>
      <c r="BR35" s="929"/>
      <c r="BS35" s="923"/>
      <c r="BT35" s="883"/>
      <c r="BU35" s="883"/>
      <c r="BV35" s="883"/>
      <c r="BW35" s="1038"/>
      <c r="BX35" s="942"/>
      <c r="BY35" s="942"/>
      <c r="BZ35" s="942"/>
      <c r="CA35" s="18" t="s">
        <v>425</v>
      </c>
      <c r="CB35" s="14">
        <v>0.25</v>
      </c>
      <c r="CC35" s="14" t="s">
        <v>401</v>
      </c>
      <c r="CD35" s="14" t="s">
        <v>401</v>
      </c>
      <c r="CE35" s="14" t="s">
        <v>401</v>
      </c>
      <c r="CF35" s="14">
        <v>0.25</v>
      </c>
      <c r="CG35" s="14">
        <v>0.25</v>
      </c>
      <c r="CH35" s="323" t="s">
        <v>595</v>
      </c>
      <c r="CI35" s="14" t="s">
        <v>401</v>
      </c>
      <c r="CJ35" s="14">
        <v>0.25</v>
      </c>
      <c r="CK35" s="323" t="s">
        <v>595</v>
      </c>
      <c r="CL35" s="14" t="s">
        <v>401</v>
      </c>
      <c r="CM35" s="14">
        <v>0.25</v>
      </c>
      <c r="CN35" s="323" t="s">
        <v>595</v>
      </c>
      <c r="CO35" s="827"/>
      <c r="CP35" s="827"/>
      <c r="CQ35" s="1010"/>
    </row>
    <row r="36" spans="1:97" ht="68" x14ac:dyDescent="0.2">
      <c r="A36" s="982"/>
      <c r="B36" s="836"/>
      <c r="C36" s="827"/>
      <c r="D36" s="814"/>
      <c r="E36" s="827"/>
      <c r="F36" s="699"/>
      <c r="G36" s="827"/>
      <c r="H36" s="827"/>
      <c r="I36" s="827"/>
      <c r="J36" s="883"/>
      <c r="K36" s="883"/>
      <c r="L36" s="883"/>
      <c r="M36" s="883"/>
      <c r="N36" s="883"/>
      <c r="O36" s="883"/>
      <c r="P36" s="883"/>
      <c r="Q36" s="883"/>
      <c r="R36" s="883"/>
      <c r="S36" s="883"/>
      <c r="T36" s="917"/>
      <c r="U36" s="917"/>
      <c r="V36" s="883"/>
      <c r="W36" s="883"/>
      <c r="X36" s="883"/>
      <c r="Y36" s="883"/>
      <c r="Z36" s="883"/>
      <c r="AA36" s="883"/>
      <c r="AB36" s="883"/>
      <c r="AC36" s="883"/>
      <c r="AD36" s="883"/>
      <c r="AE36" s="883"/>
      <c r="AF36" s="883"/>
      <c r="AG36" s="883"/>
      <c r="AH36" s="917"/>
      <c r="AI36" s="917"/>
      <c r="AJ36" s="883"/>
      <c r="AK36" s="917"/>
      <c r="AL36" s="929"/>
      <c r="AM36" s="923"/>
      <c r="AN36" s="883"/>
      <c r="AO36" s="883"/>
      <c r="AP36" s="883"/>
      <c r="AQ36" s="883"/>
      <c r="AR36" s="883"/>
      <c r="AS36" s="883"/>
      <c r="AT36" s="883"/>
      <c r="AU36" s="883"/>
      <c r="AV36" s="883"/>
      <c r="AW36" s="883"/>
      <c r="AX36" s="883"/>
      <c r="AY36" s="917"/>
      <c r="AZ36" s="917"/>
      <c r="BA36" s="883"/>
      <c r="BB36" s="883"/>
      <c r="BC36" s="883"/>
      <c r="BD36" s="883"/>
      <c r="BE36" s="883"/>
      <c r="BF36" s="883"/>
      <c r="BG36" s="883"/>
      <c r="BH36" s="883"/>
      <c r="BI36" s="883"/>
      <c r="BJ36" s="883"/>
      <c r="BK36" s="917"/>
      <c r="BL36" s="917"/>
      <c r="BM36" s="883"/>
      <c r="BN36" s="917"/>
      <c r="BO36" s="929"/>
      <c r="BP36" s="923"/>
      <c r="BQ36" s="917"/>
      <c r="BR36" s="929"/>
      <c r="BS36" s="923"/>
      <c r="BT36" s="883"/>
      <c r="BU36" s="883"/>
      <c r="BV36" s="883"/>
      <c r="BW36" s="1038"/>
      <c r="BX36" s="942"/>
      <c r="BY36" s="942"/>
      <c r="BZ36" s="942"/>
      <c r="CA36" s="18" t="s">
        <v>426</v>
      </c>
      <c r="CB36" s="14">
        <v>0.25</v>
      </c>
      <c r="CC36" s="14" t="s">
        <v>401</v>
      </c>
      <c r="CD36" s="14" t="s">
        <v>401</v>
      </c>
      <c r="CE36" s="14" t="s">
        <v>401</v>
      </c>
      <c r="CF36" s="14">
        <v>0.25</v>
      </c>
      <c r="CG36" s="14">
        <v>0.25</v>
      </c>
      <c r="CH36" s="323" t="s">
        <v>596</v>
      </c>
      <c r="CI36" s="14" t="s">
        <v>401</v>
      </c>
      <c r="CJ36" s="14">
        <v>0.25</v>
      </c>
      <c r="CK36" s="323" t="s">
        <v>596</v>
      </c>
      <c r="CL36" s="14" t="s">
        <v>401</v>
      </c>
      <c r="CM36" s="14">
        <v>0.25</v>
      </c>
      <c r="CN36" s="323" t="s">
        <v>596</v>
      </c>
      <c r="CO36" s="827"/>
      <c r="CP36" s="827"/>
      <c r="CQ36" s="1010"/>
    </row>
    <row r="37" spans="1:97" ht="31" customHeight="1" x14ac:dyDescent="0.2">
      <c r="A37" s="982"/>
      <c r="B37" s="836"/>
      <c r="C37" s="827"/>
      <c r="D37" s="814"/>
      <c r="E37" s="827"/>
      <c r="F37" s="699"/>
      <c r="G37" s="827"/>
      <c r="H37" s="827"/>
      <c r="I37" s="827"/>
      <c r="J37" s="883"/>
      <c r="K37" s="883"/>
      <c r="L37" s="883"/>
      <c r="M37" s="883"/>
      <c r="N37" s="883"/>
      <c r="O37" s="883"/>
      <c r="P37" s="883"/>
      <c r="Q37" s="883"/>
      <c r="R37" s="883"/>
      <c r="S37" s="883"/>
      <c r="T37" s="917"/>
      <c r="U37" s="917"/>
      <c r="V37" s="883"/>
      <c r="W37" s="883"/>
      <c r="X37" s="883"/>
      <c r="Y37" s="883"/>
      <c r="Z37" s="883"/>
      <c r="AA37" s="883"/>
      <c r="AB37" s="883"/>
      <c r="AC37" s="883"/>
      <c r="AD37" s="883"/>
      <c r="AE37" s="883"/>
      <c r="AF37" s="883"/>
      <c r="AG37" s="883"/>
      <c r="AH37" s="917"/>
      <c r="AI37" s="917"/>
      <c r="AJ37" s="883"/>
      <c r="AK37" s="917"/>
      <c r="AL37" s="930"/>
      <c r="AM37" s="923"/>
      <c r="AN37" s="883"/>
      <c r="AO37" s="883"/>
      <c r="AP37" s="883"/>
      <c r="AQ37" s="883"/>
      <c r="AR37" s="883"/>
      <c r="AS37" s="883"/>
      <c r="AT37" s="883"/>
      <c r="AU37" s="883"/>
      <c r="AV37" s="883"/>
      <c r="AW37" s="883"/>
      <c r="AX37" s="883"/>
      <c r="AY37" s="917"/>
      <c r="AZ37" s="917"/>
      <c r="BA37" s="883"/>
      <c r="BB37" s="883"/>
      <c r="BC37" s="883"/>
      <c r="BD37" s="883"/>
      <c r="BE37" s="883"/>
      <c r="BF37" s="883"/>
      <c r="BG37" s="883"/>
      <c r="BH37" s="883"/>
      <c r="BI37" s="883"/>
      <c r="BJ37" s="883"/>
      <c r="BK37" s="917"/>
      <c r="BL37" s="917"/>
      <c r="BM37" s="883"/>
      <c r="BN37" s="917"/>
      <c r="BO37" s="930"/>
      <c r="BP37" s="923"/>
      <c r="BQ37" s="917"/>
      <c r="BR37" s="930"/>
      <c r="BS37" s="923"/>
      <c r="BT37" s="883"/>
      <c r="BU37" s="883"/>
      <c r="BV37" s="883"/>
      <c r="BW37" s="1038"/>
      <c r="BX37" s="943"/>
      <c r="BY37" s="943"/>
      <c r="BZ37" s="943"/>
      <c r="CA37" s="18" t="s">
        <v>427</v>
      </c>
      <c r="CB37" s="14">
        <v>0.25</v>
      </c>
      <c r="CC37" s="14">
        <v>6.25E-2</v>
      </c>
      <c r="CD37" s="14">
        <v>6.25E-2</v>
      </c>
      <c r="CE37" s="323" t="s">
        <v>593</v>
      </c>
      <c r="CF37" s="14">
        <v>6.25E-2</v>
      </c>
      <c r="CG37" s="14">
        <v>6.25E-2</v>
      </c>
      <c r="CH37" s="323" t="s">
        <v>593</v>
      </c>
      <c r="CI37" s="14">
        <v>6.25E-2</v>
      </c>
      <c r="CJ37" s="14">
        <v>6.25E-2</v>
      </c>
      <c r="CK37" s="323" t="s">
        <v>593</v>
      </c>
      <c r="CL37" s="14">
        <v>6.25E-2</v>
      </c>
      <c r="CM37" s="14">
        <v>6.25E-2</v>
      </c>
      <c r="CN37" s="323" t="s">
        <v>593</v>
      </c>
      <c r="CO37" s="827"/>
      <c r="CP37" s="827"/>
      <c r="CQ37" s="1010"/>
    </row>
    <row r="38" spans="1:97" ht="66" customHeight="1" x14ac:dyDescent="0.2">
      <c r="A38" s="982" t="s">
        <v>42</v>
      </c>
      <c r="B38" s="984" t="s">
        <v>43</v>
      </c>
      <c r="C38" s="984" t="s">
        <v>193</v>
      </c>
      <c r="D38" s="998" t="s">
        <v>47</v>
      </c>
      <c r="E38" s="984" t="s">
        <v>48</v>
      </c>
      <c r="F38" s="836" t="s">
        <v>357</v>
      </c>
      <c r="G38" s="984" t="s">
        <v>30</v>
      </c>
      <c r="H38" s="1003">
        <v>0.5</v>
      </c>
      <c r="I38" s="950">
        <v>2020</v>
      </c>
      <c r="J38" s="887">
        <v>0.5</v>
      </c>
      <c r="K38" s="887"/>
      <c r="L38" s="887"/>
      <c r="M38" s="887"/>
      <c r="N38" s="887"/>
      <c r="O38" s="887"/>
      <c r="P38" s="887"/>
      <c r="Q38" s="887"/>
      <c r="R38" s="887"/>
      <c r="S38" s="887"/>
      <c r="T38" s="887"/>
      <c r="U38" s="887"/>
      <c r="V38" s="887"/>
      <c r="W38" s="887">
        <v>0.5</v>
      </c>
      <c r="X38" s="887" t="s">
        <v>401</v>
      </c>
      <c r="Y38" s="887"/>
      <c r="Z38" s="887"/>
      <c r="AA38" s="887"/>
      <c r="AB38" s="887"/>
      <c r="AC38" s="887"/>
      <c r="AD38" s="887"/>
      <c r="AE38" s="887"/>
      <c r="AF38" s="887"/>
      <c r="AG38" s="887"/>
      <c r="AH38" s="887"/>
      <c r="AI38" s="887"/>
      <c r="AJ38" s="887"/>
      <c r="AK38" s="915">
        <v>1</v>
      </c>
      <c r="AL38" s="925">
        <v>1</v>
      </c>
      <c r="AM38" s="887">
        <v>1</v>
      </c>
      <c r="AN38" s="887">
        <v>0.5</v>
      </c>
      <c r="AO38" s="887">
        <v>0.5</v>
      </c>
      <c r="AP38" s="887"/>
      <c r="AQ38" s="887"/>
      <c r="AR38" s="887"/>
      <c r="AS38" s="887"/>
      <c r="AT38" s="887"/>
      <c r="AU38" s="887"/>
      <c r="AV38" s="887"/>
      <c r="AW38" s="887"/>
      <c r="AX38" s="887"/>
      <c r="AY38" s="915"/>
      <c r="AZ38" s="925"/>
      <c r="BA38" s="887"/>
      <c r="BB38" s="887"/>
      <c r="BC38" s="887"/>
      <c r="BD38" s="887"/>
      <c r="BE38" s="887"/>
      <c r="BF38" s="887"/>
      <c r="BG38" s="887"/>
      <c r="BH38" s="887"/>
      <c r="BI38" s="887"/>
      <c r="BJ38" s="887"/>
      <c r="BK38" s="915"/>
      <c r="BL38" s="925"/>
      <c r="BM38" s="887"/>
      <c r="BN38" s="915">
        <v>1</v>
      </c>
      <c r="BO38" s="925">
        <v>1</v>
      </c>
      <c r="BP38" s="887">
        <v>1</v>
      </c>
      <c r="BQ38" s="915">
        <v>1</v>
      </c>
      <c r="BR38" s="925">
        <v>1</v>
      </c>
      <c r="BS38" s="887">
        <v>1</v>
      </c>
      <c r="BT38" s="887">
        <v>1</v>
      </c>
      <c r="BU38" s="887">
        <v>1</v>
      </c>
      <c r="BV38" s="887">
        <v>0.02</v>
      </c>
      <c r="BW38" s="940">
        <f>BU38*BV38</f>
        <v>0.02</v>
      </c>
      <c r="BX38" s="1005"/>
      <c r="BY38" s="944"/>
      <c r="BZ38" s="944"/>
      <c r="CA38" s="18" t="s">
        <v>428</v>
      </c>
      <c r="CB38" s="14">
        <v>0.25</v>
      </c>
      <c r="CC38" s="14">
        <v>0.25</v>
      </c>
      <c r="CD38" s="14">
        <v>0.25</v>
      </c>
      <c r="CE38" s="1024" t="s">
        <v>597</v>
      </c>
      <c r="CF38" s="14" t="s">
        <v>401</v>
      </c>
      <c r="CG38" s="14" t="s">
        <v>401</v>
      </c>
      <c r="CH38" s="14" t="s">
        <v>401</v>
      </c>
      <c r="CI38" s="14" t="s">
        <v>401</v>
      </c>
      <c r="CJ38" s="14" t="s">
        <v>401</v>
      </c>
      <c r="CK38" s="14" t="s">
        <v>401</v>
      </c>
      <c r="CL38" s="14" t="s">
        <v>401</v>
      </c>
      <c r="CM38" s="14" t="s">
        <v>401</v>
      </c>
      <c r="CN38" s="14" t="s">
        <v>401</v>
      </c>
      <c r="CO38" s="984"/>
      <c r="CP38" s="984" t="s">
        <v>210</v>
      </c>
      <c r="CQ38" s="1009" t="s">
        <v>479</v>
      </c>
    </row>
    <row r="39" spans="1:97" ht="49" customHeight="1" x14ac:dyDescent="0.2">
      <c r="A39" s="982"/>
      <c r="B39" s="984"/>
      <c r="C39" s="984"/>
      <c r="D39" s="998"/>
      <c r="E39" s="984"/>
      <c r="F39" s="836"/>
      <c r="G39" s="984"/>
      <c r="H39" s="984"/>
      <c r="I39" s="950"/>
      <c r="J39" s="887"/>
      <c r="K39" s="887"/>
      <c r="L39" s="887"/>
      <c r="M39" s="887"/>
      <c r="N39" s="887"/>
      <c r="O39" s="887"/>
      <c r="P39" s="887"/>
      <c r="Q39" s="887"/>
      <c r="R39" s="887"/>
      <c r="S39" s="887"/>
      <c r="T39" s="887"/>
      <c r="U39" s="887"/>
      <c r="V39" s="887"/>
      <c r="W39" s="887"/>
      <c r="X39" s="887"/>
      <c r="Y39" s="887"/>
      <c r="Z39" s="887"/>
      <c r="AA39" s="887"/>
      <c r="AB39" s="887"/>
      <c r="AC39" s="887"/>
      <c r="AD39" s="887"/>
      <c r="AE39" s="887"/>
      <c r="AF39" s="887"/>
      <c r="AG39" s="887"/>
      <c r="AH39" s="887"/>
      <c r="AI39" s="887"/>
      <c r="AJ39" s="887"/>
      <c r="AK39" s="915"/>
      <c r="AL39" s="926"/>
      <c r="AM39" s="887"/>
      <c r="AN39" s="887"/>
      <c r="AO39" s="887"/>
      <c r="AP39" s="887"/>
      <c r="AQ39" s="887"/>
      <c r="AR39" s="887"/>
      <c r="AS39" s="887"/>
      <c r="AT39" s="887"/>
      <c r="AU39" s="887"/>
      <c r="AV39" s="887"/>
      <c r="AW39" s="887"/>
      <c r="AX39" s="887"/>
      <c r="AY39" s="915"/>
      <c r="AZ39" s="926"/>
      <c r="BA39" s="887"/>
      <c r="BB39" s="887"/>
      <c r="BC39" s="887"/>
      <c r="BD39" s="887"/>
      <c r="BE39" s="887"/>
      <c r="BF39" s="887"/>
      <c r="BG39" s="887"/>
      <c r="BH39" s="887"/>
      <c r="BI39" s="887"/>
      <c r="BJ39" s="887"/>
      <c r="BK39" s="915"/>
      <c r="BL39" s="926"/>
      <c r="BM39" s="887"/>
      <c r="BN39" s="915"/>
      <c r="BO39" s="926"/>
      <c r="BP39" s="887"/>
      <c r="BQ39" s="915"/>
      <c r="BR39" s="926"/>
      <c r="BS39" s="887"/>
      <c r="BT39" s="887"/>
      <c r="BU39" s="887"/>
      <c r="BV39" s="887"/>
      <c r="BW39" s="940"/>
      <c r="BX39" s="1006"/>
      <c r="BY39" s="945"/>
      <c r="BZ39" s="945"/>
      <c r="CA39" s="18" t="s">
        <v>429</v>
      </c>
      <c r="CB39" s="14">
        <v>0.25</v>
      </c>
      <c r="CC39" s="14">
        <v>0.25</v>
      </c>
      <c r="CD39" s="14">
        <v>0.25</v>
      </c>
      <c r="CE39" s="1025"/>
      <c r="CF39" s="14" t="s">
        <v>401</v>
      </c>
      <c r="CG39" s="14" t="s">
        <v>401</v>
      </c>
      <c r="CH39" s="14" t="s">
        <v>401</v>
      </c>
      <c r="CI39" s="14" t="s">
        <v>401</v>
      </c>
      <c r="CJ39" s="14" t="s">
        <v>401</v>
      </c>
      <c r="CK39" s="14" t="s">
        <v>401</v>
      </c>
      <c r="CL39" s="14" t="s">
        <v>401</v>
      </c>
      <c r="CM39" s="14" t="s">
        <v>401</v>
      </c>
      <c r="CN39" s="14" t="s">
        <v>401</v>
      </c>
      <c r="CO39" s="984"/>
      <c r="CP39" s="984"/>
      <c r="CQ39" s="1009"/>
    </row>
    <row r="40" spans="1:97" ht="50" customHeight="1" thickBot="1" x14ac:dyDescent="0.25">
      <c r="A40" s="999"/>
      <c r="B40" s="1000"/>
      <c r="C40" s="1000"/>
      <c r="D40" s="1001"/>
      <c r="E40" s="1000"/>
      <c r="F40" s="1002"/>
      <c r="G40" s="1000"/>
      <c r="H40" s="1000"/>
      <c r="I40" s="1004"/>
      <c r="J40" s="904"/>
      <c r="K40" s="904"/>
      <c r="L40" s="904"/>
      <c r="M40" s="904"/>
      <c r="N40" s="904"/>
      <c r="O40" s="904"/>
      <c r="P40" s="904"/>
      <c r="Q40" s="904"/>
      <c r="R40" s="904"/>
      <c r="S40" s="904"/>
      <c r="T40" s="904"/>
      <c r="U40" s="904"/>
      <c r="V40" s="904"/>
      <c r="W40" s="904"/>
      <c r="X40" s="904"/>
      <c r="Y40" s="904"/>
      <c r="Z40" s="904"/>
      <c r="AA40" s="904"/>
      <c r="AB40" s="904"/>
      <c r="AC40" s="904"/>
      <c r="AD40" s="904"/>
      <c r="AE40" s="904"/>
      <c r="AF40" s="904"/>
      <c r="AG40" s="904"/>
      <c r="AH40" s="904"/>
      <c r="AI40" s="904"/>
      <c r="AJ40" s="904"/>
      <c r="AK40" s="924"/>
      <c r="AL40" s="927"/>
      <c r="AM40" s="904"/>
      <c r="AN40" s="904"/>
      <c r="AO40" s="904"/>
      <c r="AP40" s="904"/>
      <c r="AQ40" s="904"/>
      <c r="AR40" s="904"/>
      <c r="AS40" s="904"/>
      <c r="AT40" s="904"/>
      <c r="AU40" s="904"/>
      <c r="AV40" s="904"/>
      <c r="AW40" s="904"/>
      <c r="AX40" s="904"/>
      <c r="AY40" s="924"/>
      <c r="AZ40" s="927"/>
      <c r="BA40" s="904"/>
      <c r="BB40" s="904"/>
      <c r="BC40" s="904"/>
      <c r="BD40" s="904"/>
      <c r="BE40" s="904"/>
      <c r="BF40" s="904"/>
      <c r="BG40" s="904"/>
      <c r="BH40" s="904"/>
      <c r="BI40" s="904"/>
      <c r="BJ40" s="904"/>
      <c r="BK40" s="924"/>
      <c r="BL40" s="927"/>
      <c r="BM40" s="904"/>
      <c r="BN40" s="924"/>
      <c r="BO40" s="927"/>
      <c r="BP40" s="904"/>
      <c r="BQ40" s="924"/>
      <c r="BR40" s="927"/>
      <c r="BS40" s="904"/>
      <c r="BT40" s="904"/>
      <c r="BU40" s="904"/>
      <c r="BV40" s="904"/>
      <c r="BW40" s="1039"/>
      <c r="BX40" s="1007"/>
      <c r="BY40" s="946"/>
      <c r="BZ40" s="946"/>
      <c r="CA40" s="22" t="s">
        <v>430</v>
      </c>
      <c r="CB40" s="14">
        <v>0.5</v>
      </c>
      <c r="CC40" s="14" t="s">
        <v>401</v>
      </c>
      <c r="CD40" s="14" t="s">
        <v>401</v>
      </c>
      <c r="CE40" s="89" t="s">
        <v>401</v>
      </c>
      <c r="CF40" s="14" t="s">
        <v>401</v>
      </c>
      <c r="CG40" s="14" t="s">
        <v>401</v>
      </c>
      <c r="CH40" s="14" t="s">
        <v>401</v>
      </c>
      <c r="CI40" s="14">
        <v>0.5</v>
      </c>
      <c r="CJ40" s="14" t="s">
        <v>401</v>
      </c>
      <c r="CK40" s="14" t="s">
        <v>401</v>
      </c>
      <c r="CL40" s="89" t="s">
        <v>401</v>
      </c>
      <c r="CM40" s="14" t="s">
        <v>401</v>
      </c>
      <c r="CN40" s="14" t="s">
        <v>401</v>
      </c>
      <c r="CO40" s="1000"/>
      <c r="CP40" s="1000"/>
      <c r="CQ40" s="1011"/>
    </row>
    <row r="41" spans="1:97" ht="15.75" customHeight="1" thickBot="1" x14ac:dyDescent="0.25">
      <c r="D41" s="23"/>
      <c r="E41" s="26"/>
      <c r="F41" s="26"/>
      <c r="BV41" s="231">
        <f>SUM(BV13:BV40)</f>
        <v>0.1</v>
      </c>
      <c r="BW41" s="237">
        <f>SUM(BW13:BW40)</f>
        <v>9.4828571428571443E-2</v>
      </c>
      <c r="CB41" s="14"/>
    </row>
    <row r="42" spans="1:97" ht="15.75" customHeight="1" x14ac:dyDescent="0.2"/>
    <row r="43" spans="1:97" ht="15.75" customHeight="1" x14ac:dyDescent="0.2"/>
    <row r="44" spans="1:97" ht="15.75" customHeight="1" x14ac:dyDescent="0.2">
      <c r="D44" s="28"/>
    </row>
    <row r="45" spans="1:97" ht="15.75" customHeight="1" x14ac:dyDescent="0.2"/>
    <row r="46" spans="1:97" ht="15.75" customHeight="1" x14ac:dyDescent="0.2"/>
    <row r="47" spans="1:97" ht="15.75" customHeight="1" x14ac:dyDescent="0.2"/>
    <row r="48" spans="1:97" ht="15.75" customHeight="1" x14ac:dyDescent="0.2"/>
    <row r="49" spans="4:79" ht="15.75" customHeight="1" x14ac:dyDescent="0.2">
      <c r="D49" s="29"/>
      <c r="CA49" s="25"/>
    </row>
    <row r="50" spans="4:79" ht="15.75" customHeight="1" x14ac:dyDescent="0.2">
      <c r="D50" s="29"/>
      <c r="CA50" s="25"/>
    </row>
    <row r="51" spans="4:79" ht="15.75" customHeight="1" x14ac:dyDescent="0.2"/>
    <row r="52" spans="4:79" ht="15.75" customHeight="1" x14ac:dyDescent="0.2"/>
    <row r="53" spans="4:79" ht="15.75" customHeight="1" x14ac:dyDescent="0.2"/>
    <row r="54" spans="4:79" ht="15.75" customHeight="1" x14ac:dyDescent="0.2"/>
    <row r="55" spans="4:79" ht="15.75" customHeight="1" x14ac:dyDescent="0.2"/>
    <row r="56" spans="4:79" ht="15.75" customHeight="1" x14ac:dyDescent="0.2"/>
    <row r="57" spans="4:79" ht="15.75" customHeight="1" x14ac:dyDescent="0.2"/>
    <row r="58" spans="4:79" ht="15.75" customHeight="1" x14ac:dyDescent="0.2"/>
    <row r="59" spans="4:79" ht="15.75" customHeight="1" x14ac:dyDescent="0.2"/>
    <row r="60" spans="4:79" ht="15.75" customHeight="1" x14ac:dyDescent="0.2"/>
    <row r="61" spans="4:79" ht="15.75" customHeight="1" x14ac:dyDescent="0.2"/>
    <row r="62" spans="4:79" ht="15.75" customHeight="1" x14ac:dyDescent="0.2"/>
    <row r="63" spans="4:79" ht="15.75" customHeight="1" x14ac:dyDescent="0.2"/>
    <row r="64" spans="4:79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</sheetData>
  <mergeCells count="777">
    <mergeCell ref="BT38:BT40"/>
    <mergeCell ref="BU38:BU40"/>
    <mergeCell ref="BV38:BV40"/>
    <mergeCell ref="BW38:BW40"/>
    <mergeCell ref="BQ25:BQ27"/>
    <mergeCell ref="BR25:BR27"/>
    <mergeCell ref="BS25:BS27"/>
    <mergeCell ref="BR34:BR37"/>
    <mergeCell ref="BS34:BS37"/>
    <mergeCell ref="BQ38:BQ40"/>
    <mergeCell ref="BR38:BR40"/>
    <mergeCell ref="BS38:BS40"/>
    <mergeCell ref="BT34:BT37"/>
    <mergeCell ref="BU34:BU37"/>
    <mergeCell ref="BV34:BV37"/>
    <mergeCell ref="BQ28:BQ29"/>
    <mergeCell ref="BR28:BR29"/>
    <mergeCell ref="BS28:BS29"/>
    <mergeCell ref="BW25:BW27"/>
    <mergeCell ref="BT28:BT29"/>
    <mergeCell ref="BU28:BU29"/>
    <mergeCell ref="BV28:BV29"/>
    <mergeCell ref="BW28:BW29"/>
    <mergeCell ref="BT25:BT27"/>
    <mergeCell ref="BV13:BV15"/>
    <mergeCell ref="BW13:BW15"/>
    <mergeCell ref="BN13:BN15"/>
    <mergeCell ref="BO13:BO15"/>
    <mergeCell ref="BP13:BP15"/>
    <mergeCell ref="BV16:BV19"/>
    <mergeCell ref="BW16:BW19"/>
    <mergeCell ref="BW34:BW37"/>
    <mergeCell ref="BL13:BL15"/>
    <mergeCell ref="BM13:BM15"/>
    <mergeCell ref="BQ13:BQ15"/>
    <mergeCell ref="BR13:BR15"/>
    <mergeCell ref="BS13:BS15"/>
    <mergeCell ref="BP28:BP29"/>
    <mergeCell ref="BQ34:BQ37"/>
    <mergeCell ref="BN34:BN37"/>
    <mergeCell ref="BO34:BO37"/>
    <mergeCell ref="BP34:BP37"/>
    <mergeCell ref="BN9:BP9"/>
    <mergeCell ref="BN10:BN11"/>
    <mergeCell ref="BO10:BO11"/>
    <mergeCell ref="BP10:BP11"/>
    <mergeCell ref="BU9:BU11"/>
    <mergeCell ref="BQ9:BS9"/>
    <mergeCell ref="BQ10:BQ11"/>
    <mergeCell ref="BR10:BR11"/>
    <mergeCell ref="BS10:BS11"/>
    <mergeCell ref="BT9:BT11"/>
    <mergeCell ref="AT16:AT19"/>
    <mergeCell ref="AU16:AU19"/>
    <mergeCell ref="AV16:AV19"/>
    <mergeCell ref="AW16:AW19"/>
    <mergeCell ref="AX16:AX19"/>
    <mergeCell ref="BT16:BT19"/>
    <mergeCell ref="BU16:BU19"/>
    <mergeCell ref="BK9:BM9"/>
    <mergeCell ref="BK10:BK11"/>
    <mergeCell ref="BL10:BL11"/>
    <mergeCell ref="BM10:BM11"/>
    <mergeCell ref="BK13:BK15"/>
    <mergeCell ref="BT13:BT15"/>
    <mergeCell ref="BU13:BU15"/>
    <mergeCell ref="BM16:BM19"/>
    <mergeCell ref="BQ16:BQ19"/>
    <mergeCell ref="BR16:BR19"/>
    <mergeCell ref="BS16:BS19"/>
    <mergeCell ref="BL16:BL19"/>
    <mergeCell ref="BB9:BD9"/>
    <mergeCell ref="BE9:BG9"/>
    <mergeCell ref="BH9:BJ9"/>
    <mergeCell ref="BB10:BB11"/>
    <mergeCell ref="BC10:BC11"/>
    <mergeCell ref="BU25:BU27"/>
    <mergeCell ref="BV25:BV27"/>
    <mergeCell ref="BK20:BK24"/>
    <mergeCell ref="BL20:BL24"/>
    <mergeCell ref="BM20:BM24"/>
    <mergeCell ref="BK25:BK27"/>
    <mergeCell ref="BL25:BL27"/>
    <mergeCell ref="BM25:BM27"/>
    <mergeCell ref="BN25:BN27"/>
    <mergeCell ref="BO25:BO27"/>
    <mergeCell ref="BP25:BP27"/>
    <mergeCell ref="BT20:BT24"/>
    <mergeCell ref="BV20:BV24"/>
    <mergeCell ref="AP20:AP24"/>
    <mergeCell ref="AQ20:AQ24"/>
    <mergeCell ref="AR20:AR24"/>
    <mergeCell ref="AS20:AS24"/>
    <mergeCell ref="AT20:AT24"/>
    <mergeCell ref="AU20:AU24"/>
    <mergeCell ref="AV20:AV24"/>
    <mergeCell ref="AW20:AW24"/>
    <mergeCell ref="AX20:AX24"/>
    <mergeCell ref="CE38:CE39"/>
    <mergeCell ref="W9:W11"/>
    <mergeCell ref="X9:X11"/>
    <mergeCell ref="W13:W15"/>
    <mergeCell ref="X13:X15"/>
    <mergeCell ref="W16:W19"/>
    <mergeCell ref="X16:X19"/>
    <mergeCell ref="W20:W24"/>
    <mergeCell ref="X20:X24"/>
    <mergeCell ref="W25:W27"/>
    <mergeCell ref="X25:X27"/>
    <mergeCell ref="W30:W33"/>
    <mergeCell ref="X30:X33"/>
    <mergeCell ref="W34:W37"/>
    <mergeCell ref="X34:X37"/>
    <mergeCell ref="W38:W40"/>
    <mergeCell ref="X38:X40"/>
    <mergeCell ref="AJ28:AJ29"/>
    <mergeCell ref="AH28:AH29"/>
    <mergeCell ref="AI28:AI29"/>
    <mergeCell ref="AD28:AD29"/>
    <mergeCell ref="AV28:AV29"/>
    <mergeCell ref="AG38:AG40"/>
    <mergeCell ref="BU20:BU24"/>
    <mergeCell ref="AW28:AW29"/>
    <mergeCell ref="AX28:AX29"/>
    <mergeCell ref="AY28:AY29"/>
    <mergeCell ref="AZ28:AZ29"/>
    <mergeCell ref="BA28:BA29"/>
    <mergeCell ref="BN28:BN29"/>
    <mergeCell ref="BM28:BM29"/>
    <mergeCell ref="BO28:BO29"/>
    <mergeCell ref="AM28:AM29"/>
    <mergeCell ref="AP28:AP29"/>
    <mergeCell ref="AQ28:AQ29"/>
    <mergeCell ref="AN28:AN29"/>
    <mergeCell ref="AO28:AO29"/>
    <mergeCell ref="AR28:AR29"/>
    <mergeCell ref="AS28:AS29"/>
    <mergeCell ref="AT28:AT29"/>
    <mergeCell ref="AU28:AU29"/>
    <mergeCell ref="BK28:BK29"/>
    <mergeCell ref="BL28:BL29"/>
    <mergeCell ref="T28:T29"/>
    <mergeCell ref="U28:U29"/>
    <mergeCell ref="V28:V29"/>
    <mergeCell ref="Y28:Y29"/>
    <mergeCell ref="Z28:Z29"/>
    <mergeCell ref="AA28:AA29"/>
    <mergeCell ref="AB28:AB29"/>
    <mergeCell ref="AC28:AC29"/>
    <mergeCell ref="W28:W29"/>
    <mergeCell ref="X28:X29"/>
    <mergeCell ref="K28:K29"/>
    <mergeCell ref="L28:L29"/>
    <mergeCell ref="M28:M29"/>
    <mergeCell ref="N28:N29"/>
    <mergeCell ref="O28:O29"/>
    <mergeCell ref="P28:P29"/>
    <mergeCell ref="Q28:Q29"/>
    <mergeCell ref="R28:R29"/>
    <mergeCell ref="S28:S29"/>
    <mergeCell ref="CQ13:CQ15"/>
    <mergeCell ref="CQ34:CQ37"/>
    <mergeCell ref="CO38:CO40"/>
    <mergeCell ref="CQ38:CQ40"/>
    <mergeCell ref="CQ20:CQ24"/>
    <mergeCell ref="CO25:CO27"/>
    <mergeCell ref="CP25:CP27"/>
    <mergeCell ref="CQ25:CQ27"/>
    <mergeCell ref="CO30:CO33"/>
    <mergeCell ref="CP30:CP33"/>
    <mergeCell ref="CQ30:CQ33"/>
    <mergeCell ref="CO28:CO29"/>
    <mergeCell ref="CP28:CP29"/>
    <mergeCell ref="CQ28:CQ29"/>
    <mergeCell ref="CO13:CO15"/>
    <mergeCell ref="CP13:CP15"/>
    <mergeCell ref="CQ16:CQ19"/>
    <mergeCell ref="A38:A40"/>
    <mergeCell ref="B38:B40"/>
    <mergeCell ref="C38:C40"/>
    <mergeCell ref="CP38:CP40"/>
    <mergeCell ref="CP34:CP37"/>
    <mergeCell ref="CO34:CO37"/>
    <mergeCell ref="BX34:BX37"/>
    <mergeCell ref="BY34:BY37"/>
    <mergeCell ref="D38:D40"/>
    <mergeCell ref="E38:E40"/>
    <mergeCell ref="F38:F40"/>
    <mergeCell ref="G38:G40"/>
    <mergeCell ref="H38:H40"/>
    <mergeCell ref="I38:I40"/>
    <mergeCell ref="J38:J40"/>
    <mergeCell ref="BX38:BX40"/>
    <mergeCell ref="BY38:BY40"/>
    <mergeCell ref="F34:F37"/>
    <mergeCell ref="G34:G37"/>
    <mergeCell ref="H34:H37"/>
    <mergeCell ref="I34:I37"/>
    <mergeCell ref="J34:J37"/>
    <mergeCell ref="A34:A37"/>
    <mergeCell ref="B34:B37"/>
    <mergeCell ref="G30:G33"/>
    <mergeCell ref="H30:H33"/>
    <mergeCell ref="I30:I33"/>
    <mergeCell ref="J30:J33"/>
    <mergeCell ref="F25:F27"/>
    <mergeCell ref="G25:G27"/>
    <mergeCell ref="H25:H27"/>
    <mergeCell ref="A25:A27"/>
    <mergeCell ref="B25:B27"/>
    <mergeCell ref="C25:C27"/>
    <mergeCell ref="D25:D27"/>
    <mergeCell ref="A28:A29"/>
    <mergeCell ref="B28:B29"/>
    <mergeCell ref="C28:C29"/>
    <mergeCell ref="D28:D29"/>
    <mergeCell ref="E28:E29"/>
    <mergeCell ref="F28:F29"/>
    <mergeCell ref="G28:G29"/>
    <mergeCell ref="H28:H29"/>
    <mergeCell ref="I28:I29"/>
    <mergeCell ref="J28:J29"/>
    <mergeCell ref="E25:E27"/>
    <mergeCell ref="C34:C37"/>
    <mergeCell ref="D34:D37"/>
    <mergeCell ref="E34:E37"/>
    <mergeCell ref="A30:A33"/>
    <mergeCell ref="B30:B33"/>
    <mergeCell ref="C30:C33"/>
    <mergeCell ref="D30:D33"/>
    <mergeCell ref="E30:E33"/>
    <mergeCell ref="F30:F33"/>
    <mergeCell ref="A20:A24"/>
    <mergeCell ref="B20:B24"/>
    <mergeCell ref="C20:C24"/>
    <mergeCell ref="D20:D24"/>
    <mergeCell ref="E20:E24"/>
    <mergeCell ref="F20:F24"/>
    <mergeCell ref="G20:G24"/>
    <mergeCell ref="H20:H24"/>
    <mergeCell ref="I20:I24"/>
    <mergeCell ref="J20:J24"/>
    <mergeCell ref="BX20:BX24"/>
    <mergeCell ref="BY20:BY24"/>
    <mergeCell ref="CO20:CO24"/>
    <mergeCell ref="CP20:CP24"/>
    <mergeCell ref="CO16:CO19"/>
    <mergeCell ref="CP16:CP19"/>
    <mergeCell ref="BZ20:BZ24"/>
    <mergeCell ref="BZ25:BZ27"/>
    <mergeCell ref="AP16:AP19"/>
    <mergeCell ref="AQ16:AQ19"/>
    <mergeCell ref="AR16:AR19"/>
    <mergeCell ref="AS16:AS19"/>
    <mergeCell ref="BW20:BW24"/>
    <mergeCell ref="BN16:BN19"/>
    <mergeCell ref="BO16:BO19"/>
    <mergeCell ref="BP16:BP19"/>
    <mergeCell ref="AY20:AY24"/>
    <mergeCell ref="AZ20:AZ24"/>
    <mergeCell ref="BA20:BA24"/>
    <mergeCell ref="BN20:BN24"/>
    <mergeCell ref="BO20:BO24"/>
    <mergeCell ref="BP20:BP24"/>
    <mergeCell ref="BK16:BK19"/>
    <mergeCell ref="AS13:AS15"/>
    <mergeCell ref="AT13:AT15"/>
    <mergeCell ref="AU13:AU15"/>
    <mergeCell ref="AV13:AV15"/>
    <mergeCell ref="AW13:AW15"/>
    <mergeCell ref="AX13:AX15"/>
    <mergeCell ref="AY13:AY15"/>
    <mergeCell ref="AZ13:AZ15"/>
    <mergeCell ref="BA13:BA15"/>
    <mergeCell ref="I16:I19"/>
    <mergeCell ref="A13:A15"/>
    <mergeCell ref="B13:B15"/>
    <mergeCell ref="C13:C15"/>
    <mergeCell ref="D13:D15"/>
    <mergeCell ref="E13:E15"/>
    <mergeCell ref="AP13:AP15"/>
    <mergeCell ref="AQ13:AQ15"/>
    <mergeCell ref="AR13:AR15"/>
    <mergeCell ref="F13:F15"/>
    <mergeCell ref="G13:G15"/>
    <mergeCell ref="H13:H15"/>
    <mergeCell ref="A16:A19"/>
    <mergeCell ref="B16:B19"/>
    <mergeCell ref="C16:C19"/>
    <mergeCell ref="D16:D19"/>
    <mergeCell ref="E16:E19"/>
    <mergeCell ref="F16:F19"/>
    <mergeCell ref="G16:G19"/>
    <mergeCell ref="H16:H19"/>
    <mergeCell ref="AF13:AF15"/>
    <mergeCell ref="AG13:AG15"/>
    <mergeCell ref="O13:O15"/>
    <mergeCell ref="Y13:Y15"/>
    <mergeCell ref="A8:CQ8"/>
    <mergeCell ref="A9:A11"/>
    <mergeCell ref="B9:B11"/>
    <mergeCell ref="C9:C11"/>
    <mergeCell ref="D9:D11"/>
    <mergeCell ref="E9:I9"/>
    <mergeCell ref="J9:J11"/>
    <mergeCell ref="A1:C7"/>
    <mergeCell ref="D1:CL1"/>
    <mergeCell ref="CO1:CQ7"/>
    <mergeCell ref="AT10:AT11"/>
    <mergeCell ref="AU10:AU11"/>
    <mergeCell ref="AV10:AV11"/>
    <mergeCell ref="AW10:AW11"/>
    <mergeCell ref="AX10:AX11"/>
    <mergeCell ref="AY10:AY11"/>
    <mergeCell ref="AZ10:AZ11"/>
    <mergeCell ref="CJ9:CJ11"/>
    <mergeCell ref="BV9:BV11"/>
    <mergeCell ref="BW9:BW11"/>
    <mergeCell ref="CN9:CN11"/>
    <mergeCell ref="CK9:CK11"/>
    <mergeCell ref="CM9:CM11"/>
    <mergeCell ref="CE9:CE11"/>
    <mergeCell ref="CO9:CO11"/>
    <mergeCell ref="CP9:CP11"/>
    <mergeCell ref="CQ9:CQ11"/>
    <mergeCell ref="E10:E11"/>
    <mergeCell ref="F10:F11"/>
    <mergeCell ref="G10:G11"/>
    <mergeCell ref="H10:I10"/>
    <mergeCell ref="CA9:CA11"/>
    <mergeCell ref="CB9:CB11"/>
    <mergeCell ref="CI9:CI11"/>
    <mergeCell ref="CL9:CL11"/>
    <mergeCell ref="BX9:BX11"/>
    <mergeCell ref="BY9:BY11"/>
    <mergeCell ref="BZ9:BZ11"/>
    <mergeCell ref="CF9:CF11"/>
    <mergeCell ref="Y9:AA9"/>
    <mergeCell ref="AB9:AD9"/>
    <mergeCell ref="AP10:AP11"/>
    <mergeCell ref="AQ10:AQ11"/>
    <mergeCell ref="AR10:AR11"/>
    <mergeCell ref="AS10:AS11"/>
    <mergeCell ref="CG9:CG11"/>
    <mergeCell ref="CH9:CH11"/>
    <mergeCell ref="CD9:CD11"/>
    <mergeCell ref="BZ34:BZ37"/>
    <mergeCell ref="BZ38:BZ40"/>
    <mergeCell ref="D2:CL2"/>
    <mergeCell ref="D3:CL3"/>
    <mergeCell ref="D4:E4"/>
    <mergeCell ref="I13:I15"/>
    <mergeCell ref="J13:J15"/>
    <mergeCell ref="J16:J19"/>
    <mergeCell ref="BX16:BX19"/>
    <mergeCell ref="BY16:BY19"/>
    <mergeCell ref="I25:I27"/>
    <mergeCell ref="J25:J27"/>
    <mergeCell ref="AP9:AR9"/>
    <mergeCell ref="AS9:AU9"/>
    <mergeCell ref="AV9:AX9"/>
    <mergeCell ref="AY9:BA9"/>
    <mergeCell ref="BA10:BA11"/>
    <mergeCell ref="F4:CL4"/>
    <mergeCell ref="D5:E5"/>
    <mergeCell ref="F5:CL5"/>
    <mergeCell ref="D6:E6"/>
    <mergeCell ref="F6:CL6"/>
    <mergeCell ref="D7:E7"/>
    <mergeCell ref="F7:CL7"/>
    <mergeCell ref="AY25:AY27"/>
    <mergeCell ref="AZ25:AZ27"/>
    <mergeCell ref="BA25:BA27"/>
    <mergeCell ref="AY16:AY19"/>
    <mergeCell ref="AZ16:AZ19"/>
    <mergeCell ref="BA16:BA19"/>
    <mergeCell ref="BQ20:BQ24"/>
    <mergeCell ref="BR20:BR24"/>
    <mergeCell ref="BS20:BS24"/>
    <mergeCell ref="BB16:BB19"/>
    <mergeCell ref="BC16:BC19"/>
    <mergeCell ref="BD16:BD19"/>
    <mergeCell ref="BE16:BE19"/>
    <mergeCell ref="BF16:BF19"/>
    <mergeCell ref="BG16:BG19"/>
    <mergeCell ref="BH16:BH19"/>
    <mergeCell ref="BI16:BI19"/>
    <mergeCell ref="BJ16:BJ19"/>
    <mergeCell ref="BG20:BG24"/>
    <mergeCell ref="BH20:BH24"/>
    <mergeCell ref="BI20:BI24"/>
    <mergeCell ref="BJ20:BJ24"/>
    <mergeCell ref="BB25:BB27"/>
    <mergeCell ref="BC25:BC27"/>
    <mergeCell ref="AP25:AP27"/>
    <mergeCell ref="AQ25:AQ27"/>
    <mergeCell ref="AR25:AR27"/>
    <mergeCell ref="AS25:AS27"/>
    <mergeCell ref="AT25:AT27"/>
    <mergeCell ref="AU25:AU27"/>
    <mergeCell ref="AV25:AV27"/>
    <mergeCell ref="AW25:AW27"/>
    <mergeCell ref="AX25:AX27"/>
    <mergeCell ref="AY30:AY33"/>
    <mergeCell ref="AZ30:AZ33"/>
    <mergeCell ref="BA30:BA33"/>
    <mergeCell ref="BT30:BT33"/>
    <mergeCell ref="BU30:BU33"/>
    <mergeCell ref="BV30:BV33"/>
    <mergeCell ref="BW30:BW33"/>
    <mergeCell ref="BN30:BN33"/>
    <mergeCell ref="BO30:BO33"/>
    <mergeCell ref="BP30:BP33"/>
    <mergeCell ref="BK30:BK33"/>
    <mergeCell ref="BL30:BL33"/>
    <mergeCell ref="BM30:BM33"/>
    <mergeCell ref="BB30:BB33"/>
    <mergeCell ref="BC30:BC33"/>
    <mergeCell ref="BD30:BD33"/>
    <mergeCell ref="BE30:BE33"/>
    <mergeCell ref="BF30:BF33"/>
    <mergeCell ref="BQ30:BQ33"/>
    <mergeCell ref="BR30:BR33"/>
    <mergeCell ref="BS30:BS33"/>
    <mergeCell ref="BG30:BG33"/>
    <mergeCell ref="BH30:BH33"/>
    <mergeCell ref="BI30:BI33"/>
    <mergeCell ref="AP30:AP33"/>
    <mergeCell ref="AQ30:AQ33"/>
    <mergeCell ref="AR30:AR33"/>
    <mergeCell ref="AS30:AS33"/>
    <mergeCell ref="AT30:AT33"/>
    <mergeCell ref="AU30:AU33"/>
    <mergeCell ref="AV30:AV33"/>
    <mergeCell ref="AW30:AW33"/>
    <mergeCell ref="AX30:AX33"/>
    <mergeCell ref="AP38:AP40"/>
    <mergeCell ref="AQ38:AQ40"/>
    <mergeCell ref="AR38:AR40"/>
    <mergeCell ref="AS38:AS40"/>
    <mergeCell ref="AT38:AT40"/>
    <mergeCell ref="AU38:AU40"/>
    <mergeCell ref="AV38:AV40"/>
    <mergeCell ref="AW38:AW40"/>
    <mergeCell ref="AX38:AX40"/>
    <mergeCell ref="AP34:AP37"/>
    <mergeCell ref="AQ34:AQ37"/>
    <mergeCell ref="AR34:AR37"/>
    <mergeCell ref="AS34:AS37"/>
    <mergeCell ref="AT34:AT37"/>
    <mergeCell ref="AU34:AU37"/>
    <mergeCell ref="AV34:AV37"/>
    <mergeCell ref="AW34:AW37"/>
    <mergeCell ref="AX34:AX37"/>
    <mergeCell ref="AZ34:AZ37"/>
    <mergeCell ref="BA34:BA37"/>
    <mergeCell ref="BK34:BK37"/>
    <mergeCell ref="BL34:BL37"/>
    <mergeCell ref="BM34:BM37"/>
    <mergeCell ref="AY38:AY40"/>
    <mergeCell ref="AZ38:AZ40"/>
    <mergeCell ref="BA38:BA40"/>
    <mergeCell ref="AY34:AY37"/>
    <mergeCell ref="BN38:BN40"/>
    <mergeCell ref="BO38:BO40"/>
    <mergeCell ref="BP38:BP40"/>
    <mergeCell ref="BK38:BK40"/>
    <mergeCell ref="BL38:BL40"/>
    <mergeCell ref="BM38:BM40"/>
    <mergeCell ref="BB38:BB40"/>
    <mergeCell ref="BC38:BC40"/>
    <mergeCell ref="BD38:BD40"/>
    <mergeCell ref="BE38:BE40"/>
    <mergeCell ref="BF38:BF40"/>
    <mergeCell ref="BG38:BG40"/>
    <mergeCell ref="BH38:BH40"/>
    <mergeCell ref="BI38:BI40"/>
    <mergeCell ref="BJ38:BJ40"/>
    <mergeCell ref="AE9:AG9"/>
    <mergeCell ref="AK9:AM9"/>
    <mergeCell ref="Y10:Y11"/>
    <mergeCell ref="Z10:Z11"/>
    <mergeCell ref="AA10:AA11"/>
    <mergeCell ref="AB10:AB11"/>
    <mergeCell ref="AC10:AC11"/>
    <mergeCell ref="AD10:AD11"/>
    <mergeCell ref="AE10:AE11"/>
    <mergeCell ref="AF10:AF11"/>
    <mergeCell ref="AG10:AG11"/>
    <mergeCell ref="AK10:AK11"/>
    <mergeCell ref="AL10:AL11"/>
    <mergeCell ref="AM10:AM11"/>
    <mergeCell ref="AG20:AG24"/>
    <mergeCell ref="Y16:Y19"/>
    <mergeCell ref="Z16:Z19"/>
    <mergeCell ref="AA16:AA19"/>
    <mergeCell ref="AB16:AB19"/>
    <mergeCell ref="AC16:AC19"/>
    <mergeCell ref="AD16:AD19"/>
    <mergeCell ref="AE16:AE19"/>
    <mergeCell ref="AF16:AF19"/>
    <mergeCell ref="AG16:AG19"/>
    <mergeCell ref="Z30:Z33"/>
    <mergeCell ref="AA30:AA33"/>
    <mergeCell ref="AB30:AB33"/>
    <mergeCell ref="AC30:AC33"/>
    <mergeCell ref="AD30:AD33"/>
    <mergeCell ref="AE30:AE33"/>
    <mergeCell ref="AF30:AF33"/>
    <mergeCell ref="AG30:AG33"/>
    <mergeCell ref="Y25:Y27"/>
    <mergeCell ref="Z25:Z27"/>
    <mergeCell ref="AA25:AA27"/>
    <mergeCell ref="AB25:AB27"/>
    <mergeCell ref="AC25:AC27"/>
    <mergeCell ref="AD25:AD27"/>
    <mergeCell ref="AE25:AE27"/>
    <mergeCell ref="AF25:AF27"/>
    <mergeCell ref="AG25:AG27"/>
    <mergeCell ref="AE28:AE29"/>
    <mergeCell ref="AF28:AF29"/>
    <mergeCell ref="AG28:AG29"/>
    <mergeCell ref="Y38:Y40"/>
    <mergeCell ref="Z38:Z40"/>
    <mergeCell ref="AA38:AA40"/>
    <mergeCell ref="AB38:AB40"/>
    <mergeCell ref="AC38:AC40"/>
    <mergeCell ref="AD38:AD40"/>
    <mergeCell ref="AE38:AE40"/>
    <mergeCell ref="AF38:AF40"/>
    <mergeCell ref="Y20:Y24"/>
    <mergeCell ref="Z20:Z24"/>
    <mergeCell ref="AA20:AA24"/>
    <mergeCell ref="AB20:AB24"/>
    <mergeCell ref="AC20:AC24"/>
    <mergeCell ref="AD20:AD24"/>
    <mergeCell ref="AE20:AE24"/>
    <mergeCell ref="AF20:AF24"/>
    <mergeCell ref="Y34:Y37"/>
    <mergeCell ref="Z34:Z37"/>
    <mergeCell ref="AA34:AA37"/>
    <mergeCell ref="AB34:AB37"/>
    <mergeCell ref="AC34:AC37"/>
    <mergeCell ref="AD34:AD37"/>
    <mergeCell ref="AE34:AE37"/>
    <mergeCell ref="AF34:AF37"/>
    <mergeCell ref="AK38:AK40"/>
    <mergeCell ref="AL38:AL40"/>
    <mergeCell ref="AK16:AK19"/>
    <mergeCell ref="AL16:AL19"/>
    <mergeCell ref="AI20:AI24"/>
    <mergeCell ref="AJ20:AJ24"/>
    <mergeCell ref="AH25:AH27"/>
    <mergeCell ref="AI25:AI27"/>
    <mergeCell ref="AJ25:AJ27"/>
    <mergeCell ref="AK30:AK33"/>
    <mergeCell ref="AL30:AL33"/>
    <mergeCell ref="AK34:AK37"/>
    <mergeCell ref="AL34:AL37"/>
    <mergeCell ref="AK28:AK29"/>
    <mergeCell ref="AL28:AL29"/>
    <mergeCell ref="AM38:AM40"/>
    <mergeCell ref="K9:M9"/>
    <mergeCell ref="N9:P9"/>
    <mergeCell ref="Q9:S9"/>
    <mergeCell ref="T9:V9"/>
    <mergeCell ref="K10:K11"/>
    <mergeCell ref="L10:L11"/>
    <mergeCell ref="M10:M11"/>
    <mergeCell ref="N10:N11"/>
    <mergeCell ref="O10:O11"/>
    <mergeCell ref="P10:P11"/>
    <mergeCell ref="Q10:Q11"/>
    <mergeCell ref="R10:R11"/>
    <mergeCell ref="S10:S11"/>
    <mergeCell ref="T10:T11"/>
    <mergeCell ref="U10:U11"/>
    <mergeCell ref="V10:V11"/>
    <mergeCell ref="K13:K15"/>
    <mergeCell ref="L13:L15"/>
    <mergeCell ref="M13:M15"/>
    <mergeCell ref="N13:N15"/>
    <mergeCell ref="K16:K19"/>
    <mergeCell ref="L16:L19"/>
    <mergeCell ref="M16:M19"/>
    <mergeCell ref="N16:N19"/>
    <mergeCell ref="O16:O19"/>
    <mergeCell ref="P16:P19"/>
    <mergeCell ref="Q16:Q19"/>
    <mergeCell ref="R16:R19"/>
    <mergeCell ref="S16:S19"/>
    <mergeCell ref="K20:K24"/>
    <mergeCell ref="L20:L24"/>
    <mergeCell ref="M20:M24"/>
    <mergeCell ref="N20:N24"/>
    <mergeCell ref="O20:O24"/>
    <mergeCell ref="P20:P24"/>
    <mergeCell ref="Q20:Q24"/>
    <mergeCell ref="R20:R24"/>
    <mergeCell ref="S20:S24"/>
    <mergeCell ref="K25:K27"/>
    <mergeCell ref="L25:L27"/>
    <mergeCell ref="M25:M27"/>
    <mergeCell ref="N25:N27"/>
    <mergeCell ref="O25:O27"/>
    <mergeCell ref="P25:P27"/>
    <mergeCell ref="Q25:Q27"/>
    <mergeCell ref="R25:R27"/>
    <mergeCell ref="S25:S27"/>
    <mergeCell ref="K30:K33"/>
    <mergeCell ref="L30:L33"/>
    <mergeCell ref="M30:M33"/>
    <mergeCell ref="N30:N33"/>
    <mergeCell ref="O30:O33"/>
    <mergeCell ref="P30:P33"/>
    <mergeCell ref="Q30:Q33"/>
    <mergeCell ref="R30:R33"/>
    <mergeCell ref="S30:S33"/>
    <mergeCell ref="P13:P15"/>
    <mergeCell ref="Q13:Q15"/>
    <mergeCell ref="R13:R15"/>
    <mergeCell ref="S13:S15"/>
    <mergeCell ref="T13:T15"/>
    <mergeCell ref="U13:U15"/>
    <mergeCell ref="V13:V15"/>
    <mergeCell ref="T16:T19"/>
    <mergeCell ref="U16:U19"/>
    <mergeCell ref="V16:V19"/>
    <mergeCell ref="AN9:AN11"/>
    <mergeCell ref="AO9:AO11"/>
    <mergeCell ref="Q34:Q37"/>
    <mergeCell ref="R34:R37"/>
    <mergeCell ref="S34:S37"/>
    <mergeCell ref="T34:T37"/>
    <mergeCell ref="U34:U37"/>
    <mergeCell ref="V34:V37"/>
    <mergeCell ref="T20:T24"/>
    <mergeCell ref="U20:U24"/>
    <mergeCell ref="V20:V24"/>
    <mergeCell ref="T25:T27"/>
    <mergeCell ref="U25:U27"/>
    <mergeCell ref="V25:V27"/>
    <mergeCell ref="Z13:Z15"/>
    <mergeCell ref="AA13:AA15"/>
    <mergeCell ref="AB13:AB15"/>
    <mergeCell ref="AC13:AC15"/>
    <mergeCell ref="AD13:AD15"/>
    <mergeCell ref="AE13:AE15"/>
    <mergeCell ref="AM30:AM33"/>
    <mergeCell ref="AG34:AG37"/>
    <mergeCell ref="AM34:AM37"/>
    <mergeCell ref="Y30:Y33"/>
    <mergeCell ref="T38:T40"/>
    <mergeCell ref="U38:U40"/>
    <mergeCell ref="V38:V40"/>
    <mergeCell ref="CC9:CC11"/>
    <mergeCell ref="K38:K40"/>
    <mergeCell ref="L38:L40"/>
    <mergeCell ref="M38:M40"/>
    <mergeCell ref="N38:N40"/>
    <mergeCell ref="O38:O40"/>
    <mergeCell ref="P38:P40"/>
    <mergeCell ref="Q38:Q40"/>
    <mergeCell ref="R38:R40"/>
    <mergeCell ref="S38:S40"/>
    <mergeCell ref="T30:T33"/>
    <mergeCell ref="U30:U33"/>
    <mergeCell ref="V30:V33"/>
    <mergeCell ref="K34:K37"/>
    <mergeCell ref="L34:L37"/>
    <mergeCell ref="M34:M37"/>
    <mergeCell ref="N34:N37"/>
    <mergeCell ref="O34:O37"/>
    <mergeCell ref="AJ16:AJ19"/>
    <mergeCell ref="AH20:AH24"/>
    <mergeCell ref="P34:P37"/>
    <mergeCell ref="AN13:AN15"/>
    <mergeCell ref="AO13:AO15"/>
    <mergeCell ref="AN16:AN19"/>
    <mergeCell ref="AO16:AO19"/>
    <mergeCell ref="AN20:AN24"/>
    <mergeCell ref="AO20:AO24"/>
    <mergeCell ref="AN25:AN27"/>
    <mergeCell ref="AO25:AO27"/>
    <mergeCell ref="AK20:AK24"/>
    <mergeCell ref="AL20:AL24"/>
    <mergeCell ref="AM20:AM24"/>
    <mergeCell ref="AK25:AK27"/>
    <mergeCell ref="AL25:AL27"/>
    <mergeCell ref="AM25:AM27"/>
    <mergeCell ref="AK13:AK15"/>
    <mergeCell ref="AL13:AL15"/>
    <mergeCell ref="AM13:AM15"/>
    <mergeCell ref="AM16:AM19"/>
    <mergeCell ref="AN30:AN33"/>
    <mergeCell ref="AO30:AO33"/>
    <mergeCell ref="AN34:AN37"/>
    <mergeCell ref="AO34:AO37"/>
    <mergeCell ref="AN38:AN40"/>
    <mergeCell ref="AO38:AO40"/>
    <mergeCell ref="AH9:AJ9"/>
    <mergeCell ref="AH10:AH11"/>
    <mergeCell ref="AI10:AI11"/>
    <mergeCell ref="AJ10:AJ11"/>
    <mergeCell ref="AH13:AH15"/>
    <mergeCell ref="AI13:AI15"/>
    <mergeCell ref="AJ13:AJ15"/>
    <mergeCell ref="AH30:AH33"/>
    <mergeCell ref="AI30:AI33"/>
    <mergeCell ref="AJ30:AJ33"/>
    <mergeCell ref="AH34:AH37"/>
    <mergeCell ref="AI34:AI37"/>
    <mergeCell ref="AJ34:AJ37"/>
    <mergeCell ref="AH38:AH40"/>
    <mergeCell ref="AI38:AI40"/>
    <mergeCell ref="AJ38:AJ40"/>
    <mergeCell ref="AH16:AH19"/>
    <mergeCell ref="AI16:AI19"/>
    <mergeCell ref="BY25:BY27"/>
    <mergeCell ref="BX25:BX27"/>
    <mergeCell ref="BZ16:BZ19"/>
    <mergeCell ref="BY13:BY15"/>
    <mergeCell ref="BZ28:BZ29"/>
    <mergeCell ref="BY28:BY29"/>
    <mergeCell ref="BX28:BX29"/>
    <mergeCell ref="BY30:BY33"/>
    <mergeCell ref="BX30:BX33"/>
    <mergeCell ref="BZ30:BZ33"/>
    <mergeCell ref="BZ13:BZ15"/>
    <mergeCell ref="BX13:BX15"/>
    <mergeCell ref="BD10:BD11"/>
    <mergeCell ref="BE10:BE11"/>
    <mergeCell ref="BF10:BF11"/>
    <mergeCell ref="BG10:BG11"/>
    <mergeCell ref="BH10:BH11"/>
    <mergeCell ref="BI10:BI11"/>
    <mergeCell ref="BJ10:BJ11"/>
    <mergeCell ref="BF13:BF15"/>
    <mergeCell ref="BG13:BG15"/>
    <mergeCell ref="BH13:BH15"/>
    <mergeCell ref="BI13:BI15"/>
    <mergeCell ref="BJ13:BJ15"/>
    <mergeCell ref="BB13:BB15"/>
    <mergeCell ref="BC13:BC15"/>
    <mergeCell ref="BD13:BD15"/>
    <mergeCell ref="BE13:BE15"/>
    <mergeCell ref="BB20:BB24"/>
    <mergeCell ref="BC20:BC24"/>
    <mergeCell ref="BD20:BD24"/>
    <mergeCell ref="BE20:BE24"/>
    <mergeCell ref="BF20:BF24"/>
    <mergeCell ref="BD25:BD27"/>
    <mergeCell ref="BE25:BE27"/>
    <mergeCell ref="BF25:BF27"/>
    <mergeCell ref="BG25:BG27"/>
    <mergeCell ref="BH25:BH27"/>
    <mergeCell ref="BI25:BI27"/>
    <mergeCell ref="BJ25:BJ27"/>
    <mergeCell ref="BB28:BB29"/>
    <mergeCell ref="BC28:BC29"/>
    <mergeCell ref="BD28:BD29"/>
    <mergeCell ref="BE28:BE29"/>
    <mergeCell ref="BF28:BF29"/>
    <mergeCell ref="BG28:BG29"/>
    <mergeCell ref="BH28:BH29"/>
    <mergeCell ref="BI28:BI29"/>
    <mergeCell ref="BJ28:BJ29"/>
    <mergeCell ref="BJ30:BJ33"/>
    <mergeCell ref="BB34:BB37"/>
    <mergeCell ref="BC34:BC37"/>
    <mergeCell ref="BD34:BD37"/>
    <mergeCell ref="BE34:BE37"/>
    <mergeCell ref="BF34:BF37"/>
    <mergeCell ref="BG34:BG37"/>
    <mergeCell ref="BH34:BH37"/>
    <mergeCell ref="BI34:BI37"/>
    <mergeCell ref="BJ34:BJ37"/>
  </mergeCells>
  <printOptions horizontalCentered="1"/>
  <pageMargins left="0.25" right="0.25" top="0.75" bottom="0.75" header="0.3" footer="0.3"/>
  <pageSetup scale="24" orientation="landscape" horizontalDpi="0" verticalDpi="0"/>
  <headerFooter>
    <oddHeader>&amp;C&amp;"Calibri,Negrita"&amp;18&amp;K000000PLAN INDICATIVO VIGENCIA 2021
PLAN OPERATIVO ANUAL VIGENCIA 2021
PROCESO DIRECCIONAMIENTO
ESE HOSPITAL DE LA VEGA</oddHeader>
    <oddFooter>&amp;L&amp;"Calibri,Normal"&amp;K000000
Dra Viviana Marcela Clavijo
Gerente</oddFooter>
  </headerFooter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V955"/>
  <sheetViews>
    <sheetView zoomScale="119" zoomScaleNormal="111" zoomScaleSheetLayoutView="91" workbookViewId="0">
      <pane xSplit="7" ySplit="12" topLeftCell="I33" activePane="bottomRight" state="frozen"/>
      <selection pane="topRight" activeCell="H1" sqref="H1"/>
      <selection pane="bottomLeft" activeCell="A13" sqref="A13"/>
      <selection pane="bottomRight" activeCell="BR33" sqref="BR33:BR34"/>
    </sheetView>
  </sheetViews>
  <sheetFormatPr baseColWidth="10" defaultColWidth="14.5" defaultRowHeight="15" customHeight="1" x14ac:dyDescent="0.2"/>
  <cols>
    <col min="1" max="1" width="14.1640625" style="40" customWidth="1"/>
    <col min="2" max="2" width="10.1640625" style="27" customWidth="1"/>
    <col min="3" max="3" width="22.33203125" style="27" customWidth="1"/>
    <col min="4" max="4" width="19.33203125" style="24" customWidth="1"/>
    <col min="5" max="5" width="13.5" style="24" customWidth="1"/>
    <col min="6" max="6" width="18.1640625" style="24" customWidth="1"/>
    <col min="7" max="7" width="10.1640625" style="24" customWidth="1"/>
    <col min="8" max="8" width="11.5" style="24" customWidth="1"/>
    <col min="9" max="9" width="7.5" style="24" customWidth="1"/>
    <col min="10" max="10" width="11" style="24" customWidth="1"/>
    <col min="11" max="14" width="11.6640625" style="24" hidden="1" customWidth="1"/>
    <col min="15" max="15" width="14.5" style="24" hidden="1" customWidth="1"/>
    <col min="16" max="17" width="11.6640625" style="24" hidden="1" customWidth="1"/>
    <col min="18" max="18" width="14.5" style="24" hidden="1" customWidth="1"/>
    <col min="19" max="19" width="11.6640625" style="24" hidden="1" customWidth="1"/>
    <col min="20" max="21" width="14.6640625" style="24" hidden="1" customWidth="1"/>
    <col min="22" max="25" width="11.6640625" style="24" hidden="1" customWidth="1"/>
    <col min="26" max="26" width="13.6640625" style="24" hidden="1" customWidth="1"/>
    <col min="27" max="28" width="11.6640625" style="24" hidden="1" customWidth="1"/>
    <col min="29" max="29" width="16" style="24" hidden="1" customWidth="1"/>
    <col min="30" max="31" width="11.6640625" style="24" hidden="1" customWidth="1"/>
    <col min="32" max="32" width="15.5" style="24" hidden="1" customWidth="1"/>
    <col min="33" max="33" width="11.6640625" style="24" hidden="1" customWidth="1"/>
    <col min="34" max="35" width="14.6640625" style="24" hidden="1" customWidth="1"/>
    <col min="36" max="36" width="11.6640625" style="24" hidden="1" customWidth="1"/>
    <col min="37" max="38" width="14.6640625" style="24" hidden="1" customWidth="1"/>
    <col min="39" max="50" width="11.6640625" style="24" hidden="1" customWidth="1"/>
    <col min="51" max="52" width="14.6640625" style="24" hidden="1" customWidth="1"/>
    <col min="53" max="54" width="11.6640625" style="24" hidden="1" customWidth="1"/>
    <col min="55" max="55" width="13.6640625" style="24" hidden="1" customWidth="1"/>
    <col min="56" max="57" width="11.6640625" style="24" hidden="1" customWidth="1"/>
    <col min="58" max="58" width="13.33203125" style="24" hidden="1" customWidth="1"/>
    <col min="59" max="59" width="11.6640625" style="24" hidden="1" customWidth="1"/>
    <col min="60" max="60" width="14.6640625" style="24" hidden="1" customWidth="1"/>
    <col min="61" max="61" width="16.5" style="24" hidden="1" customWidth="1"/>
    <col min="62" max="62" width="11.6640625" style="24" hidden="1" customWidth="1"/>
    <col min="63" max="63" width="13.5" style="24" hidden="1" customWidth="1"/>
    <col min="64" max="64" width="15.1640625" style="24" hidden="1" customWidth="1"/>
    <col min="65" max="65" width="11.6640625" style="24" hidden="1" customWidth="1"/>
    <col min="66" max="67" width="14.33203125" style="24" hidden="1" customWidth="1"/>
    <col min="68" max="68" width="11.6640625" style="24" hidden="1" customWidth="1"/>
    <col min="69" max="69" width="14.1640625" style="24" customWidth="1"/>
    <col min="70" max="70" width="14.5" style="24" customWidth="1"/>
    <col min="71" max="74" width="11.6640625" style="24" customWidth="1"/>
    <col min="75" max="75" width="11.6640625" style="458" customWidth="1"/>
    <col min="76" max="78" width="11.6640625" style="24" hidden="1" customWidth="1"/>
    <col min="79" max="79" width="43.83203125" style="2" customWidth="1"/>
    <col min="80" max="82" width="12.5" style="31" customWidth="1"/>
    <col min="83" max="83" width="22.5" style="546" customWidth="1"/>
    <col min="84" max="84" width="13.5" style="31" customWidth="1"/>
    <col min="85" max="85" width="12.5" style="31" customWidth="1"/>
    <col min="86" max="86" width="31.6640625" style="31" customWidth="1"/>
    <col min="87" max="88" width="12.5" style="31" customWidth="1"/>
    <col min="89" max="89" width="22" style="31" customWidth="1"/>
    <col min="90" max="90" width="13.5" style="31" customWidth="1"/>
    <col min="91" max="91" width="12.5" style="31" customWidth="1"/>
    <col min="92" max="92" width="23.33203125" style="31" customWidth="1"/>
    <col min="93" max="93" width="10.33203125" style="31" customWidth="1"/>
    <col min="94" max="94" width="10.83203125" style="2" customWidth="1"/>
    <col min="95" max="95" width="16.33203125" style="2" customWidth="1"/>
    <col min="96" max="99" width="11.5" style="31" customWidth="1"/>
    <col min="100" max="100" width="11.5" style="548" customWidth="1"/>
    <col min="101" max="108" width="11.5" style="31" customWidth="1"/>
    <col min="109" max="16384" width="14.5" style="31"/>
  </cols>
  <sheetData>
    <row r="1" spans="1:100" s="2" customFormat="1" ht="16" x14ac:dyDescent="0.2">
      <c r="A1" s="1142"/>
      <c r="B1" s="1143"/>
      <c r="C1" s="1143"/>
      <c r="D1" s="970" t="s">
        <v>0</v>
      </c>
      <c r="E1" s="970"/>
      <c r="F1" s="970"/>
      <c r="G1" s="970"/>
      <c r="H1" s="970"/>
      <c r="I1" s="970"/>
      <c r="J1" s="970"/>
      <c r="K1" s="970"/>
      <c r="L1" s="970"/>
      <c r="M1" s="970"/>
      <c r="N1" s="970"/>
      <c r="O1" s="970"/>
      <c r="P1" s="970"/>
      <c r="Q1" s="970"/>
      <c r="R1" s="970"/>
      <c r="S1" s="970"/>
      <c r="T1" s="970"/>
      <c r="U1" s="970"/>
      <c r="V1" s="970"/>
      <c r="W1" s="970"/>
      <c r="X1" s="970"/>
      <c r="Y1" s="970"/>
      <c r="Z1" s="970"/>
      <c r="AA1" s="970"/>
      <c r="AB1" s="970"/>
      <c r="AC1" s="970"/>
      <c r="AD1" s="970"/>
      <c r="AE1" s="970"/>
      <c r="AF1" s="970"/>
      <c r="AG1" s="970"/>
      <c r="AH1" s="970"/>
      <c r="AI1" s="970"/>
      <c r="AJ1" s="970"/>
      <c r="AK1" s="970"/>
      <c r="AL1" s="970"/>
      <c r="AM1" s="970"/>
      <c r="AN1" s="970"/>
      <c r="AO1" s="970"/>
      <c r="AP1" s="970"/>
      <c r="AQ1" s="970"/>
      <c r="AR1" s="970"/>
      <c r="AS1" s="970"/>
      <c r="AT1" s="970"/>
      <c r="AU1" s="970"/>
      <c r="AV1" s="970"/>
      <c r="AW1" s="970"/>
      <c r="AX1" s="970"/>
      <c r="AY1" s="970"/>
      <c r="AZ1" s="970"/>
      <c r="BA1" s="970"/>
      <c r="BB1" s="970"/>
      <c r="BC1" s="970"/>
      <c r="BD1" s="970"/>
      <c r="BE1" s="970"/>
      <c r="BF1" s="970"/>
      <c r="BG1" s="970"/>
      <c r="BH1" s="970"/>
      <c r="BI1" s="970"/>
      <c r="BJ1" s="970"/>
      <c r="BK1" s="970"/>
      <c r="BL1" s="970"/>
      <c r="BM1" s="970"/>
      <c r="BN1" s="970"/>
      <c r="BO1" s="970"/>
      <c r="BP1" s="970"/>
      <c r="BQ1" s="970"/>
      <c r="BR1" s="970"/>
      <c r="BS1" s="970"/>
      <c r="BT1" s="970"/>
      <c r="BU1" s="970"/>
      <c r="BV1" s="970"/>
      <c r="BW1" s="970"/>
      <c r="BX1" s="970"/>
      <c r="BY1" s="970"/>
      <c r="BZ1" s="970"/>
      <c r="CA1" s="970"/>
      <c r="CB1" s="970"/>
      <c r="CC1" s="970"/>
      <c r="CD1" s="970"/>
      <c r="CE1" s="970"/>
      <c r="CF1" s="970"/>
      <c r="CG1" s="970"/>
      <c r="CH1" s="970"/>
      <c r="CI1" s="970"/>
      <c r="CJ1" s="970"/>
      <c r="CK1" s="970"/>
      <c r="CL1" s="970"/>
      <c r="CM1" s="466"/>
      <c r="CN1" s="466"/>
      <c r="CO1" s="970"/>
      <c r="CP1" s="970"/>
      <c r="CQ1" s="975"/>
      <c r="CR1" s="1"/>
      <c r="CV1" s="547"/>
    </row>
    <row r="2" spans="1:100" s="2" customFormat="1" ht="17" customHeight="1" x14ac:dyDescent="0.2">
      <c r="A2" s="1144"/>
      <c r="B2" s="1145"/>
      <c r="C2" s="1145"/>
      <c r="D2" s="947" t="s">
        <v>1</v>
      </c>
      <c r="E2" s="947"/>
      <c r="F2" s="947"/>
      <c r="G2" s="947"/>
      <c r="H2" s="947"/>
      <c r="I2" s="947"/>
      <c r="J2" s="947"/>
      <c r="K2" s="947"/>
      <c r="L2" s="947"/>
      <c r="M2" s="947"/>
      <c r="N2" s="947"/>
      <c r="O2" s="947"/>
      <c r="P2" s="947"/>
      <c r="Q2" s="947"/>
      <c r="R2" s="947"/>
      <c r="S2" s="947"/>
      <c r="T2" s="947"/>
      <c r="U2" s="947"/>
      <c r="V2" s="947"/>
      <c r="W2" s="947"/>
      <c r="X2" s="947"/>
      <c r="Y2" s="947"/>
      <c r="Z2" s="947"/>
      <c r="AA2" s="947"/>
      <c r="AB2" s="947"/>
      <c r="AC2" s="947"/>
      <c r="AD2" s="947"/>
      <c r="AE2" s="947"/>
      <c r="AF2" s="947"/>
      <c r="AG2" s="947"/>
      <c r="AH2" s="947"/>
      <c r="AI2" s="947"/>
      <c r="AJ2" s="947"/>
      <c r="AK2" s="947"/>
      <c r="AL2" s="947"/>
      <c r="AM2" s="947"/>
      <c r="AN2" s="947"/>
      <c r="AO2" s="947"/>
      <c r="AP2" s="947"/>
      <c r="AQ2" s="947"/>
      <c r="AR2" s="947"/>
      <c r="AS2" s="947"/>
      <c r="AT2" s="947"/>
      <c r="AU2" s="947"/>
      <c r="AV2" s="947"/>
      <c r="AW2" s="947"/>
      <c r="AX2" s="947"/>
      <c r="AY2" s="947"/>
      <c r="AZ2" s="947"/>
      <c r="BA2" s="947"/>
      <c r="BB2" s="947"/>
      <c r="BC2" s="947"/>
      <c r="BD2" s="947"/>
      <c r="BE2" s="947"/>
      <c r="BF2" s="947"/>
      <c r="BG2" s="947"/>
      <c r="BH2" s="947"/>
      <c r="BI2" s="947"/>
      <c r="BJ2" s="947"/>
      <c r="BK2" s="947"/>
      <c r="BL2" s="947"/>
      <c r="BM2" s="947"/>
      <c r="BN2" s="947"/>
      <c r="BO2" s="947"/>
      <c r="BP2" s="947"/>
      <c r="BQ2" s="947"/>
      <c r="BR2" s="947"/>
      <c r="BS2" s="947"/>
      <c r="BT2" s="947"/>
      <c r="BU2" s="947"/>
      <c r="BV2" s="947"/>
      <c r="BW2" s="947"/>
      <c r="BX2" s="947"/>
      <c r="BY2" s="947"/>
      <c r="BZ2" s="947"/>
      <c r="CA2" s="947"/>
      <c r="CB2" s="947"/>
      <c r="CC2" s="947"/>
      <c r="CD2" s="947"/>
      <c r="CE2" s="947"/>
      <c r="CF2" s="947"/>
      <c r="CG2" s="947"/>
      <c r="CH2" s="947"/>
      <c r="CI2" s="947"/>
      <c r="CJ2" s="947"/>
      <c r="CK2" s="947"/>
      <c r="CL2" s="947"/>
      <c r="CM2" s="467"/>
      <c r="CN2" s="467"/>
      <c r="CO2" s="972"/>
      <c r="CP2" s="972"/>
      <c r="CQ2" s="976"/>
      <c r="CR2" s="1"/>
      <c r="CV2" s="547"/>
    </row>
    <row r="3" spans="1:100" s="2" customFormat="1" ht="17" customHeight="1" x14ac:dyDescent="0.2">
      <c r="A3" s="1144"/>
      <c r="B3" s="1145"/>
      <c r="C3" s="1145"/>
      <c r="D3" s="947" t="s">
        <v>2</v>
      </c>
      <c r="E3" s="947"/>
      <c r="F3" s="947"/>
      <c r="G3" s="947"/>
      <c r="H3" s="947"/>
      <c r="I3" s="947"/>
      <c r="J3" s="947"/>
      <c r="K3" s="947"/>
      <c r="L3" s="947"/>
      <c r="M3" s="947"/>
      <c r="N3" s="947"/>
      <c r="O3" s="947"/>
      <c r="P3" s="947"/>
      <c r="Q3" s="947"/>
      <c r="R3" s="947"/>
      <c r="S3" s="947"/>
      <c r="T3" s="947"/>
      <c r="U3" s="947"/>
      <c r="V3" s="947"/>
      <c r="W3" s="947"/>
      <c r="X3" s="947"/>
      <c r="Y3" s="947"/>
      <c r="Z3" s="947"/>
      <c r="AA3" s="947"/>
      <c r="AB3" s="947"/>
      <c r="AC3" s="947"/>
      <c r="AD3" s="947"/>
      <c r="AE3" s="947"/>
      <c r="AF3" s="947"/>
      <c r="AG3" s="947"/>
      <c r="AH3" s="947"/>
      <c r="AI3" s="947"/>
      <c r="AJ3" s="947"/>
      <c r="AK3" s="947"/>
      <c r="AL3" s="947"/>
      <c r="AM3" s="947"/>
      <c r="AN3" s="947"/>
      <c r="AO3" s="947"/>
      <c r="AP3" s="947"/>
      <c r="AQ3" s="947"/>
      <c r="AR3" s="947"/>
      <c r="AS3" s="947"/>
      <c r="AT3" s="947"/>
      <c r="AU3" s="947"/>
      <c r="AV3" s="947"/>
      <c r="AW3" s="947"/>
      <c r="AX3" s="947"/>
      <c r="AY3" s="947"/>
      <c r="AZ3" s="947"/>
      <c r="BA3" s="947"/>
      <c r="BB3" s="947"/>
      <c r="BC3" s="947"/>
      <c r="BD3" s="947"/>
      <c r="BE3" s="947"/>
      <c r="BF3" s="947"/>
      <c r="BG3" s="947"/>
      <c r="BH3" s="947"/>
      <c r="BI3" s="947"/>
      <c r="BJ3" s="947"/>
      <c r="BK3" s="947"/>
      <c r="BL3" s="947"/>
      <c r="BM3" s="947"/>
      <c r="BN3" s="947"/>
      <c r="BO3" s="947"/>
      <c r="BP3" s="947"/>
      <c r="BQ3" s="947"/>
      <c r="BR3" s="947"/>
      <c r="BS3" s="947"/>
      <c r="BT3" s="947"/>
      <c r="BU3" s="947"/>
      <c r="BV3" s="947"/>
      <c r="BW3" s="947"/>
      <c r="BX3" s="947"/>
      <c r="BY3" s="947"/>
      <c r="BZ3" s="947"/>
      <c r="CA3" s="947"/>
      <c r="CB3" s="947"/>
      <c r="CC3" s="947"/>
      <c r="CD3" s="947"/>
      <c r="CE3" s="947"/>
      <c r="CF3" s="947"/>
      <c r="CG3" s="947"/>
      <c r="CH3" s="947"/>
      <c r="CI3" s="947"/>
      <c r="CJ3" s="947"/>
      <c r="CK3" s="947"/>
      <c r="CL3" s="947"/>
      <c r="CM3" s="467"/>
      <c r="CN3" s="467"/>
      <c r="CO3" s="972"/>
      <c r="CP3" s="972"/>
      <c r="CQ3" s="976"/>
      <c r="CR3" s="1"/>
      <c r="CV3" s="547"/>
    </row>
    <row r="4" spans="1:100" s="2" customFormat="1" ht="16" x14ac:dyDescent="0.2">
      <c r="A4" s="1144"/>
      <c r="B4" s="1145"/>
      <c r="C4" s="1145"/>
      <c r="D4" s="948" t="s">
        <v>3</v>
      </c>
      <c r="E4" s="948"/>
      <c r="F4" s="948" t="s">
        <v>140</v>
      </c>
      <c r="G4" s="948"/>
      <c r="H4" s="948"/>
      <c r="I4" s="948"/>
      <c r="J4" s="948"/>
      <c r="K4" s="948"/>
      <c r="L4" s="948"/>
      <c r="M4" s="948"/>
      <c r="N4" s="948"/>
      <c r="O4" s="948"/>
      <c r="P4" s="948"/>
      <c r="Q4" s="948"/>
      <c r="R4" s="948"/>
      <c r="S4" s="948"/>
      <c r="T4" s="948"/>
      <c r="U4" s="948"/>
      <c r="V4" s="948"/>
      <c r="W4" s="948"/>
      <c r="X4" s="948"/>
      <c r="Y4" s="948"/>
      <c r="Z4" s="948"/>
      <c r="AA4" s="948"/>
      <c r="AB4" s="948"/>
      <c r="AC4" s="948"/>
      <c r="AD4" s="948"/>
      <c r="AE4" s="948"/>
      <c r="AF4" s="948"/>
      <c r="AG4" s="948"/>
      <c r="AH4" s="948"/>
      <c r="AI4" s="948"/>
      <c r="AJ4" s="948"/>
      <c r="AK4" s="948"/>
      <c r="AL4" s="948"/>
      <c r="AM4" s="948"/>
      <c r="AN4" s="948"/>
      <c r="AO4" s="948"/>
      <c r="AP4" s="948"/>
      <c r="AQ4" s="948"/>
      <c r="AR4" s="948"/>
      <c r="AS4" s="948"/>
      <c r="AT4" s="948"/>
      <c r="AU4" s="948"/>
      <c r="AV4" s="948"/>
      <c r="AW4" s="948"/>
      <c r="AX4" s="948"/>
      <c r="AY4" s="948"/>
      <c r="AZ4" s="948"/>
      <c r="BA4" s="948"/>
      <c r="BB4" s="948"/>
      <c r="BC4" s="948"/>
      <c r="BD4" s="948"/>
      <c r="BE4" s="948"/>
      <c r="BF4" s="948"/>
      <c r="BG4" s="948"/>
      <c r="BH4" s="948"/>
      <c r="BI4" s="948"/>
      <c r="BJ4" s="948"/>
      <c r="BK4" s="948"/>
      <c r="BL4" s="948"/>
      <c r="BM4" s="948"/>
      <c r="BN4" s="948"/>
      <c r="BO4" s="948"/>
      <c r="BP4" s="948"/>
      <c r="BQ4" s="948"/>
      <c r="BR4" s="948"/>
      <c r="BS4" s="948"/>
      <c r="BT4" s="948"/>
      <c r="BU4" s="948"/>
      <c r="BV4" s="948"/>
      <c r="BW4" s="948"/>
      <c r="BX4" s="948"/>
      <c r="BY4" s="948"/>
      <c r="BZ4" s="948"/>
      <c r="CA4" s="948"/>
      <c r="CB4" s="948"/>
      <c r="CC4" s="948"/>
      <c r="CD4" s="948"/>
      <c r="CE4" s="948"/>
      <c r="CF4" s="948"/>
      <c r="CG4" s="948"/>
      <c r="CH4" s="948"/>
      <c r="CI4" s="948"/>
      <c r="CJ4" s="948"/>
      <c r="CK4" s="948"/>
      <c r="CL4" s="948"/>
      <c r="CM4" s="464"/>
      <c r="CN4" s="464"/>
      <c r="CO4" s="972"/>
      <c r="CP4" s="972"/>
      <c r="CQ4" s="976"/>
      <c r="CR4" s="1"/>
      <c r="CV4" s="547"/>
    </row>
    <row r="5" spans="1:100" s="2" customFormat="1" ht="15" customHeight="1" x14ac:dyDescent="0.2">
      <c r="A5" s="1144"/>
      <c r="B5" s="1145"/>
      <c r="C5" s="1145"/>
      <c r="D5" s="948" t="s">
        <v>4</v>
      </c>
      <c r="E5" s="948"/>
      <c r="F5" s="948" t="s">
        <v>141</v>
      </c>
      <c r="G5" s="948"/>
      <c r="H5" s="948"/>
      <c r="I5" s="948"/>
      <c r="J5" s="948"/>
      <c r="K5" s="948"/>
      <c r="L5" s="948"/>
      <c r="M5" s="948"/>
      <c r="N5" s="948"/>
      <c r="O5" s="948"/>
      <c r="P5" s="948"/>
      <c r="Q5" s="948"/>
      <c r="R5" s="948"/>
      <c r="S5" s="948"/>
      <c r="T5" s="948"/>
      <c r="U5" s="948"/>
      <c r="V5" s="948"/>
      <c r="W5" s="948"/>
      <c r="X5" s="948"/>
      <c r="Y5" s="948"/>
      <c r="Z5" s="948"/>
      <c r="AA5" s="948"/>
      <c r="AB5" s="948"/>
      <c r="AC5" s="948"/>
      <c r="AD5" s="948"/>
      <c r="AE5" s="948"/>
      <c r="AF5" s="948"/>
      <c r="AG5" s="948"/>
      <c r="AH5" s="948"/>
      <c r="AI5" s="948"/>
      <c r="AJ5" s="948"/>
      <c r="AK5" s="948"/>
      <c r="AL5" s="948"/>
      <c r="AM5" s="948"/>
      <c r="AN5" s="948"/>
      <c r="AO5" s="948"/>
      <c r="AP5" s="948"/>
      <c r="AQ5" s="948"/>
      <c r="AR5" s="948"/>
      <c r="AS5" s="948"/>
      <c r="AT5" s="948"/>
      <c r="AU5" s="948"/>
      <c r="AV5" s="948"/>
      <c r="AW5" s="948"/>
      <c r="AX5" s="948"/>
      <c r="AY5" s="948"/>
      <c r="AZ5" s="948"/>
      <c r="BA5" s="948"/>
      <c r="BB5" s="948"/>
      <c r="BC5" s="948"/>
      <c r="BD5" s="948"/>
      <c r="BE5" s="948"/>
      <c r="BF5" s="948"/>
      <c r="BG5" s="948"/>
      <c r="BH5" s="948"/>
      <c r="BI5" s="948"/>
      <c r="BJ5" s="948"/>
      <c r="BK5" s="948"/>
      <c r="BL5" s="948"/>
      <c r="BM5" s="948"/>
      <c r="BN5" s="948"/>
      <c r="BO5" s="948"/>
      <c r="BP5" s="948"/>
      <c r="BQ5" s="948"/>
      <c r="BR5" s="948"/>
      <c r="BS5" s="948"/>
      <c r="BT5" s="948"/>
      <c r="BU5" s="948"/>
      <c r="BV5" s="948"/>
      <c r="BW5" s="948"/>
      <c r="BX5" s="948"/>
      <c r="BY5" s="948"/>
      <c r="BZ5" s="948"/>
      <c r="CA5" s="948"/>
      <c r="CB5" s="948"/>
      <c r="CC5" s="948"/>
      <c r="CD5" s="948"/>
      <c r="CE5" s="948"/>
      <c r="CF5" s="948"/>
      <c r="CG5" s="948"/>
      <c r="CH5" s="948"/>
      <c r="CI5" s="948"/>
      <c r="CJ5" s="948"/>
      <c r="CK5" s="948"/>
      <c r="CL5" s="948"/>
      <c r="CM5" s="464"/>
      <c r="CN5" s="464"/>
      <c r="CO5" s="972"/>
      <c r="CP5" s="972"/>
      <c r="CQ5" s="976"/>
      <c r="CR5" s="1"/>
      <c r="CV5" s="547"/>
    </row>
    <row r="6" spans="1:100" s="2" customFormat="1" ht="15" customHeight="1" x14ac:dyDescent="0.2">
      <c r="A6" s="1144"/>
      <c r="B6" s="1145"/>
      <c r="C6" s="1145"/>
      <c r="D6" s="948" t="s">
        <v>5</v>
      </c>
      <c r="E6" s="948"/>
      <c r="F6" s="948"/>
      <c r="G6" s="948"/>
      <c r="H6" s="948"/>
      <c r="I6" s="948"/>
      <c r="J6" s="948"/>
      <c r="K6" s="948"/>
      <c r="L6" s="948"/>
      <c r="M6" s="948"/>
      <c r="N6" s="948"/>
      <c r="O6" s="948"/>
      <c r="P6" s="948"/>
      <c r="Q6" s="948"/>
      <c r="R6" s="948"/>
      <c r="S6" s="948"/>
      <c r="T6" s="948"/>
      <c r="U6" s="948"/>
      <c r="V6" s="948"/>
      <c r="W6" s="948"/>
      <c r="X6" s="948"/>
      <c r="Y6" s="948"/>
      <c r="Z6" s="948"/>
      <c r="AA6" s="948"/>
      <c r="AB6" s="948"/>
      <c r="AC6" s="948"/>
      <c r="AD6" s="948"/>
      <c r="AE6" s="948"/>
      <c r="AF6" s="948"/>
      <c r="AG6" s="948"/>
      <c r="AH6" s="948"/>
      <c r="AI6" s="948"/>
      <c r="AJ6" s="948"/>
      <c r="AK6" s="948"/>
      <c r="AL6" s="948"/>
      <c r="AM6" s="948"/>
      <c r="AN6" s="948"/>
      <c r="AO6" s="948"/>
      <c r="AP6" s="948"/>
      <c r="AQ6" s="948"/>
      <c r="AR6" s="948"/>
      <c r="AS6" s="948"/>
      <c r="AT6" s="948"/>
      <c r="AU6" s="948"/>
      <c r="AV6" s="948"/>
      <c r="AW6" s="948"/>
      <c r="AX6" s="948"/>
      <c r="AY6" s="948"/>
      <c r="AZ6" s="948"/>
      <c r="BA6" s="948"/>
      <c r="BB6" s="948"/>
      <c r="BC6" s="948"/>
      <c r="BD6" s="948"/>
      <c r="BE6" s="948"/>
      <c r="BF6" s="948"/>
      <c r="BG6" s="948"/>
      <c r="BH6" s="948"/>
      <c r="BI6" s="948"/>
      <c r="BJ6" s="948"/>
      <c r="BK6" s="948"/>
      <c r="BL6" s="948"/>
      <c r="BM6" s="948"/>
      <c r="BN6" s="948"/>
      <c r="BO6" s="948"/>
      <c r="BP6" s="948"/>
      <c r="BQ6" s="948"/>
      <c r="BR6" s="948"/>
      <c r="BS6" s="948"/>
      <c r="BT6" s="948"/>
      <c r="BU6" s="948"/>
      <c r="BV6" s="948"/>
      <c r="BW6" s="948"/>
      <c r="BX6" s="948"/>
      <c r="BY6" s="948"/>
      <c r="BZ6" s="948"/>
      <c r="CA6" s="948"/>
      <c r="CB6" s="948"/>
      <c r="CC6" s="948"/>
      <c r="CD6" s="948"/>
      <c r="CE6" s="948"/>
      <c r="CF6" s="948"/>
      <c r="CG6" s="948"/>
      <c r="CH6" s="948"/>
      <c r="CI6" s="948"/>
      <c r="CJ6" s="948"/>
      <c r="CK6" s="948"/>
      <c r="CL6" s="948"/>
      <c r="CM6" s="464"/>
      <c r="CN6" s="464"/>
      <c r="CO6" s="972"/>
      <c r="CP6" s="972"/>
      <c r="CQ6" s="976"/>
      <c r="CR6" s="1"/>
      <c r="CV6" s="547"/>
    </row>
    <row r="7" spans="1:100" s="2" customFormat="1" ht="15" customHeight="1" thickBot="1" x14ac:dyDescent="0.25">
      <c r="A7" s="1146"/>
      <c r="B7" s="1147"/>
      <c r="C7" s="1147"/>
      <c r="D7" s="951" t="s">
        <v>6</v>
      </c>
      <c r="E7" s="951"/>
      <c r="F7" s="951" t="s">
        <v>139</v>
      </c>
      <c r="G7" s="951"/>
      <c r="H7" s="951"/>
      <c r="I7" s="951"/>
      <c r="J7" s="951"/>
      <c r="K7" s="951"/>
      <c r="L7" s="951"/>
      <c r="M7" s="951"/>
      <c r="N7" s="951"/>
      <c r="O7" s="951"/>
      <c r="P7" s="951"/>
      <c r="Q7" s="951"/>
      <c r="R7" s="951"/>
      <c r="S7" s="951"/>
      <c r="T7" s="951"/>
      <c r="U7" s="951"/>
      <c r="V7" s="951"/>
      <c r="W7" s="951"/>
      <c r="X7" s="951"/>
      <c r="Y7" s="951"/>
      <c r="Z7" s="951"/>
      <c r="AA7" s="951"/>
      <c r="AB7" s="951"/>
      <c r="AC7" s="951"/>
      <c r="AD7" s="951"/>
      <c r="AE7" s="951"/>
      <c r="AF7" s="951"/>
      <c r="AG7" s="951"/>
      <c r="AH7" s="951"/>
      <c r="AI7" s="951"/>
      <c r="AJ7" s="951"/>
      <c r="AK7" s="951"/>
      <c r="AL7" s="951"/>
      <c r="AM7" s="951"/>
      <c r="AN7" s="951"/>
      <c r="AO7" s="951"/>
      <c r="AP7" s="951"/>
      <c r="AQ7" s="951"/>
      <c r="AR7" s="951"/>
      <c r="AS7" s="951"/>
      <c r="AT7" s="951"/>
      <c r="AU7" s="951"/>
      <c r="AV7" s="951"/>
      <c r="AW7" s="951"/>
      <c r="AX7" s="951"/>
      <c r="AY7" s="951"/>
      <c r="AZ7" s="951"/>
      <c r="BA7" s="951"/>
      <c r="BB7" s="951"/>
      <c r="BC7" s="951"/>
      <c r="BD7" s="951"/>
      <c r="BE7" s="951"/>
      <c r="BF7" s="951"/>
      <c r="BG7" s="951"/>
      <c r="BH7" s="951"/>
      <c r="BI7" s="951"/>
      <c r="BJ7" s="951"/>
      <c r="BK7" s="951"/>
      <c r="BL7" s="951"/>
      <c r="BM7" s="951"/>
      <c r="BN7" s="951"/>
      <c r="BO7" s="951"/>
      <c r="BP7" s="951"/>
      <c r="BQ7" s="951"/>
      <c r="BR7" s="951"/>
      <c r="BS7" s="951"/>
      <c r="BT7" s="951"/>
      <c r="BU7" s="951"/>
      <c r="BV7" s="951"/>
      <c r="BW7" s="951"/>
      <c r="BX7" s="951"/>
      <c r="BY7" s="951"/>
      <c r="BZ7" s="951"/>
      <c r="CA7" s="951"/>
      <c r="CB7" s="951"/>
      <c r="CC7" s="951"/>
      <c r="CD7" s="951"/>
      <c r="CE7" s="951"/>
      <c r="CF7" s="951"/>
      <c r="CG7" s="951"/>
      <c r="CH7" s="951"/>
      <c r="CI7" s="951"/>
      <c r="CJ7" s="951"/>
      <c r="CK7" s="951"/>
      <c r="CL7" s="951"/>
      <c r="CM7" s="465"/>
      <c r="CN7" s="465"/>
      <c r="CO7" s="974"/>
      <c r="CP7" s="974"/>
      <c r="CQ7" s="977"/>
      <c r="CR7" s="1"/>
      <c r="CV7" s="547"/>
    </row>
    <row r="8" spans="1:100" s="2" customFormat="1" ht="15" customHeight="1" thickBot="1" x14ac:dyDescent="0.25">
      <c r="A8" s="958"/>
      <c r="B8" s="959"/>
      <c r="C8" s="959"/>
      <c r="D8" s="959"/>
      <c r="E8" s="959"/>
      <c r="F8" s="959"/>
      <c r="G8" s="959"/>
      <c r="H8" s="959"/>
      <c r="I8" s="959"/>
      <c r="J8" s="959"/>
      <c r="K8" s="959"/>
      <c r="L8" s="959"/>
      <c r="M8" s="959"/>
      <c r="N8" s="959"/>
      <c r="O8" s="959"/>
      <c r="P8" s="959"/>
      <c r="Q8" s="959"/>
      <c r="R8" s="959"/>
      <c r="S8" s="959"/>
      <c r="T8" s="959"/>
      <c r="U8" s="959"/>
      <c r="V8" s="959"/>
      <c r="W8" s="959"/>
      <c r="X8" s="959"/>
      <c r="Y8" s="959"/>
      <c r="Z8" s="959"/>
      <c r="AA8" s="959"/>
      <c r="AB8" s="959"/>
      <c r="AC8" s="959"/>
      <c r="AD8" s="959"/>
      <c r="AE8" s="959"/>
      <c r="AF8" s="959"/>
      <c r="AG8" s="959"/>
      <c r="AH8" s="959"/>
      <c r="AI8" s="959"/>
      <c r="AJ8" s="959"/>
      <c r="AK8" s="959"/>
      <c r="AL8" s="959"/>
      <c r="AM8" s="959"/>
      <c r="AN8" s="959"/>
      <c r="AO8" s="959"/>
      <c r="AP8" s="959"/>
      <c r="AQ8" s="959"/>
      <c r="AR8" s="959"/>
      <c r="AS8" s="959"/>
      <c r="AT8" s="959"/>
      <c r="AU8" s="959"/>
      <c r="AV8" s="959"/>
      <c r="AW8" s="959"/>
      <c r="AX8" s="959"/>
      <c r="AY8" s="959"/>
      <c r="AZ8" s="959"/>
      <c r="BA8" s="959"/>
      <c r="BB8" s="959"/>
      <c r="BC8" s="959"/>
      <c r="BD8" s="959"/>
      <c r="BE8" s="959"/>
      <c r="BF8" s="959"/>
      <c r="BG8" s="959"/>
      <c r="BH8" s="959"/>
      <c r="BI8" s="959"/>
      <c r="BJ8" s="959"/>
      <c r="BK8" s="959"/>
      <c r="BL8" s="959"/>
      <c r="BM8" s="959"/>
      <c r="BN8" s="959"/>
      <c r="BO8" s="959"/>
      <c r="BP8" s="959"/>
      <c r="BQ8" s="959"/>
      <c r="BR8" s="959"/>
      <c r="BS8" s="959"/>
      <c r="BT8" s="959"/>
      <c r="BU8" s="959"/>
      <c r="BV8" s="959"/>
      <c r="BW8" s="959"/>
      <c r="BX8" s="959"/>
      <c r="BY8" s="959"/>
      <c r="BZ8" s="959"/>
      <c r="CA8" s="959"/>
      <c r="CB8" s="959"/>
      <c r="CC8" s="959"/>
      <c r="CD8" s="959"/>
      <c r="CE8" s="959"/>
      <c r="CF8" s="959"/>
      <c r="CG8" s="959"/>
      <c r="CH8" s="959"/>
      <c r="CI8" s="959"/>
      <c r="CJ8" s="959"/>
      <c r="CK8" s="959"/>
      <c r="CL8" s="959"/>
      <c r="CM8" s="959"/>
      <c r="CN8" s="959"/>
      <c r="CO8" s="959"/>
      <c r="CP8" s="959"/>
      <c r="CQ8" s="960"/>
      <c r="CV8" s="547"/>
    </row>
    <row r="9" spans="1:100" s="2" customFormat="1" ht="16" customHeight="1" x14ac:dyDescent="0.2">
      <c r="A9" s="961" t="s">
        <v>7</v>
      </c>
      <c r="B9" s="919" t="s">
        <v>8</v>
      </c>
      <c r="C9" s="919" t="s">
        <v>9</v>
      </c>
      <c r="D9" s="919" t="s">
        <v>10</v>
      </c>
      <c r="E9" s="966" t="s">
        <v>11</v>
      </c>
      <c r="F9" s="1140"/>
      <c r="G9" s="1140"/>
      <c r="H9" s="1140"/>
      <c r="I9" s="1141"/>
      <c r="J9" s="919" t="s">
        <v>13</v>
      </c>
      <c r="K9" s="850" t="s">
        <v>391</v>
      </c>
      <c r="L9" s="851"/>
      <c r="M9" s="852"/>
      <c r="N9" s="850" t="s">
        <v>392</v>
      </c>
      <c r="O9" s="851"/>
      <c r="P9" s="852"/>
      <c r="Q9" s="850" t="s">
        <v>393</v>
      </c>
      <c r="R9" s="851"/>
      <c r="S9" s="852"/>
      <c r="T9" s="905" t="s">
        <v>394</v>
      </c>
      <c r="U9" s="906"/>
      <c r="V9" s="907"/>
      <c r="W9" s="919" t="s">
        <v>503</v>
      </c>
      <c r="X9" s="919" t="s">
        <v>504</v>
      </c>
      <c r="Y9" s="850" t="s">
        <v>395</v>
      </c>
      <c r="Z9" s="851"/>
      <c r="AA9" s="852"/>
      <c r="AB9" s="850" t="s">
        <v>396</v>
      </c>
      <c r="AC9" s="851"/>
      <c r="AD9" s="852"/>
      <c r="AE9" s="850" t="s">
        <v>397</v>
      </c>
      <c r="AF9" s="851"/>
      <c r="AG9" s="852"/>
      <c r="AH9" s="905" t="s">
        <v>398</v>
      </c>
      <c r="AI9" s="906"/>
      <c r="AJ9" s="907"/>
      <c r="AK9" s="1059" t="s">
        <v>509</v>
      </c>
      <c r="AL9" s="1060"/>
      <c r="AM9" s="1061"/>
      <c r="AN9" s="919" t="s">
        <v>510</v>
      </c>
      <c r="AO9" s="919" t="s">
        <v>511</v>
      </c>
      <c r="AP9" s="850" t="s">
        <v>367</v>
      </c>
      <c r="AQ9" s="851"/>
      <c r="AR9" s="852"/>
      <c r="AS9" s="850" t="s">
        <v>368</v>
      </c>
      <c r="AT9" s="851"/>
      <c r="AU9" s="852"/>
      <c r="AV9" s="850" t="s">
        <v>369</v>
      </c>
      <c r="AW9" s="851"/>
      <c r="AX9" s="852"/>
      <c r="AY9" s="905" t="s">
        <v>370</v>
      </c>
      <c r="AZ9" s="906"/>
      <c r="BA9" s="907"/>
      <c r="BB9" s="850" t="s">
        <v>371</v>
      </c>
      <c r="BC9" s="851"/>
      <c r="BD9" s="852"/>
      <c r="BE9" s="850" t="s">
        <v>372</v>
      </c>
      <c r="BF9" s="851"/>
      <c r="BG9" s="852"/>
      <c r="BH9" s="850" t="s">
        <v>373</v>
      </c>
      <c r="BI9" s="851"/>
      <c r="BJ9" s="852"/>
      <c r="BK9" s="905" t="s">
        <v>374</v>
      </c>
      <c r="BL9" s="906"/>
      <c r="BM9" s="907"/>
      <c r="BN9" s="1059" t="s">
        <v>375</v>
      </c>
      <c r="BO9" s="1060"/>
      <c r="BP9" s="1061"/>
      <c r="BQ9" s="1028" t="s">
        <v>627</v>
      </c>
      <c r="BR9" s="1029"/>
      <c r="BS9" s="1030"/>
      <c r="BT9" s="919" t="s">
        <v>631</v>
      </c>
      <c r="BU9" s="919" t="s">
        <v>629</v>
      </c>
      <c r="BV9" s="978" t="s">
        <v>349</v>
      </c>
      <c r="BW9" s="1112" t="s">
        <v>385</v>
      </c>
      <c r="BX9" s="919" t="s">
        <v>152</v>
      </c>
      <c r="BY9" s="919" t="s">
        <v>153</v>
      </c>
      <c r="BZ9" s="919" t="s">
        <v>355</v>
      </c>
      <c r="CA9" s="919" t="s">
        <v>14</v>
      </c>
      <c r="CB9" s="919" t="s">
        <v>329</v>
      </c>
      <c r="CC9" s="919" t="s">
        <v>399</v>
      </c>
      <c r="CD9" s="919" t="s">
        <v>501</v>
      </c>
      <c r="CE9" s="919" t="s">
        <v>502</v>
      </c>
      <c r="CF9" s="919" t="s">
        <v>400</v>
      </c>
      <c r="CG9" s="919" t="s">
        <v>508</v>
      </c>
      <c r="CH9" s="919" t="s">
        <v>502</v>
      </c>
      <c r="CI9" s="919" t="s">
        <v>15</v>
      </c>
      <c r="CJ9" s="919" t="s">
        <v>623</v>
      </c>
      <c r="CK9" s="919" t="s">
        <v>502</v>
      </c>
      <c r="CL9" s="919" t="s">
        <v>16</v>
      </c>
      <c r="CM9" s="919" t="s">
        <v>630</v>
      </c>
      <c r="CN9" s="919" t="s">
        <v>502</v>
      </c>
      <c r="CO9" s="919" t="s">
        <v>17</v>
      </c>
      <c r="CP9" s="919" t="s">
        <v>18</v>
      </c>
      <c r="CQ9" s="952" t="s">
        <v>19</v>
      </c>
      <c r="CV9" s="547"/>
    </row>
    <row r="10" spans="1:100" s="2" customFormat="1" ht="42.75" customHeight="1" x14ac:dyDescent="0.2">
      <c r="A10" s="1136"/>
      <c r="B10" s="1138"/>
      <c r="C10" s="1138"/>
      <c r="D10" s="920"/>
      <c r="E10" s="955" t="s">
        <v>20</v>
      </c>
      <c r="F10" s="955" t="s">
        <v>21</v>
      </c>
      <c r="G10" s="955" t="s">
        <v>22</v>
      </c>
      <c r="H10" s="956" t="s">
        <v>23</v>
      </c>
      <c r="I10" s="1135"/>
      <c r="J10" s="920"/>
      <c r="K10" s="890" t="s">
        <v>376</v>
      </c>
      <c r="L10" s="892" t="s">
        <v>377</v>
      </c>
      <c r="M10" s="888" t="s">
        <v>378</v>
      </c>
      <c r="N10" s="890" t="s">
        <v>376</v>
      </c>
      <c r="O10" s="892" t="s">
        <v>377</v>
      </c>
      <c r="P10" s="888" t="s">
        <v>378</v>
      </c>
      <c r="Q10" s="890" t="s">
        <v>376</v>
      </c>
      <c r="R10" s="892" t="s">
        <v>377</v>
      </c>
      <c r="S10" s="888" t="s">
        <v>378</v>
      </c>
      <c r="T10" s="908" t="s">
        <v>376</v>
      </c>
      <c r="U10" s="910" t="s">
        <v>377</v>
      </c>
      <c r="V10" s="912" t="s">
        <v>378</v>
      </c>
      <c r="W10" s="920"/>
      <c r="X10" s="920"/>
      <c r="Y10" s="890" t="s">
        <v>376</v>
      </c>
      <c r="Z10" s="892" t="s">
        <v>377</v>
      </c>
      <c r="AA10" s="888" t="s">
        <v>378</v>
      </c>
      <c r="AB10" s="890" t="s">
        <v>376</v>
      </c>
      <c r="AC10" s="892" t="s">
        <v>377</v>
      </c>
      <c r="AD10" s="888" t="s">
        <v>378</v>
      </c>
      <c r="AE10" s="890" t="s">
        <v>376</v>
      </c>
      <c r="AF10" s="892" t="s">
        <v>377</v>
      </c>
      <c r="AG10" s="888" t="s">
        <v>378</v>
      </c>
      <c r="AH10" s="908" t="s">
        <v>376</v>
      </c>
      <c r="AI10" s="910" t="s">
        <v>377</v>
      </c>
      <c r="AJ10" s="912" t="s">
        <v>378</v>
      </c>
      <c r="AK10" s="1062" t="s">
        <v>376</v>
      </c>
      <c r="AL10" s="1064" t="s">
        <v>377</v>
      </c>
      <c r="AM10" s="1066" t="s">
        <v>378</v>
      </c>
      <c r="AN10" s="920"/>
      <c r="AO10" s="920"/>
      <c r="AP10" s="890" t="s">
        <v>376</v>
      </c>
      <c r="AQ10" s="892" t="s">
        <v>377</v>
      </c>
      <c r="AR10" s="888" t="s">
        <v>378</v>
      </c>
      <c r="AS10" s="890" t="s">
        <v>376</v>
      </c>
      <c r="AT10" s="892" t="s">
        <v>377</v>
      </c>
      <c r="AU10" s="888" t="s">
        <v>378</v>
      </c>
      <c r="AV10" s="890" t="s">
        <v>376</v>
      </c>
      <c r="AW10" s="892" t="s">
        <v>377</v>
      </c>
      <c r="AX10" s="888" t="s">
        <v>378</v>
      </c>
      <c r="AY10" s="908" t="s">
        <v>376</v>
      </c>
      <c r="AZ10" s="910" t="s">
        <v>377</v>
      </c>
      <c r="BA10" s="912" t="s">
        <v>378</v>
      </c>
      <c r="BB10" s="890" t="s">
        <v>376</v>
      </c>
      <c r="BC10" s="892" t="s">
        <v>377</v>
      </c>
      <c r="BD10" s="888" t="s">
        <v>378</v>
      </c>
      <c r="BE10" s="890" t="s">
        <v>376</v>
      </c>
      <c r="BF10" s="892" t="s">
        <v>377</v>
      </c>
      <c r="BG10" s="888" t="s">
        <v>378</v>
      </c>
      <c r="BH10" s="890" t="s">
        <v>376</v>
      </c>
      <c r="BI10" s="892" t="s">
        <v>377</v>
      </c>
      <c r="BJ10" s="888" t="s">
        <v>378</v>
      </c>
      <c r="BK10" s="908" t="s">
        <v>376</v>
      </c>
      <c r="BL10" s="910" t="s">
        <v>377</v>
      </c>
      <c r="BM10" s="912" t="s">
        <v>378</v>
      </c>
      <c r="BN10" s="1062" t="s">
        <v>376</v>
      </c>
      <c r="BO10" s="1064" t="s">
        <v>377</v>
      </c>
      <c r="BP10" s="1066" t="s">
        <v>378</v>
      </c>
      <c r="BQ10" s="1031" t="s">
        <v>376</v>
      </c>
      <c r="BR10" s="1033" t="s">
        <v>377</v>
      </c>
      <c r="BS10" s="1035" t="s">
        <v>378</v>
      </c>
      <c r="BT10" s="920"/>
      <c r="BU10" s="920"/>
      <c r="BV10" s="979"/>
      <c r="BW10" s="1113"/>
      <c r="BX10" s="920"/>
      <c r="BY10" s="920"/>
      <c r="BZ10" s="920"/>
      <c r="CA10" s="920"/>
      <c r="CB10" s="920"/>
      <c r="CC10" s="920"/>
      <c r="CD10" s="920"/>
      <c r="CE10" s="920"/>
      <c r="CF10" s="920"/>
      <c r="CG10" s="920"/>
      <c r="CH10" s="920"/>
      <c r="CI10" s="920"/>
      <c r="CJ10" s="920"/>
      <c r="CK10" s="920"/>
      <c r="CL10" s="920"/>
      <c r="CM10" s="920"/>
      <c r="CN10" s="920"/>
      <c r="CO10" s="920"/>
      <c r="CP10" s="920"/>
      <c r="CQ10" s="953"/>
      <c r="CV10" s="547"/>
    </row>
    <row r="11" spans="1:100" s="2" customFormat="1" ht="33" customHeight="1" thickBot="1" x14ac:dyDescent="0.25">
      <c r="A11" s="1137"/>
      <c r="B11" s="1139"/>
      <c r="C11" s="1139"/>
      <c r="D11" s="921"/>
      <c r="E11" s="921"/>
      <c r="F11" s="921"/>
      <c r="G11" s="921"/>
      <c r="H11" s="3" t="s">
        <v>24</v>
      </c>
      <c r="I11" s="3" t="s">
        <v>25</v>
      </c>
      <c r="J11" s="921"/>
      <c r="K11" s="891"/>
      <c r="L11" s="893"/>
      <c r="M11" s="889"/>
      <c r="N11" s="891"/>
      <c r="O11" s="893"/>
      <c r="P11" s="889"/>
      <c r="Q11" s="891"/>
      <c r="R11" s="893"/>
      <c r="S11" s="889"/>
      <c r="T11" s="909"/>
      <c r="U11" s="911"/>
      <c r="V11" s="913"/>
      <c r="W11" s="921"/>
      <c r="X11" s="921"/>
      <c r="Y11" s="891"/>
      <c r="Z11" s="893"/>
      <c r="AA11" s="889"/>
      <c r="AB11" s="891"/>
      <c r="AC11" s="893"/>
      <c r="AD11" s="889"/>
      <c r="AE11" s="891"/>
      <c r="AF11" s="893"/>
      <c r="AG11" s="889"/>
      <c r="AH11" s="909"/>
      <c r="AI11" s="911"/>
      <c r="AJ11" s="913"/>
      <c r="AK11" s="1063"/>
      <c r="AL11" s="1065"/>
      <c r="AM11" s="1067"/>
      <c r="AN11" s="921"/>
      <c r="AO11" s="921"/>
      <c r="AP11" s="891"/>
      <c r="AQ11" s="893"/>
      <c r="AR11" s="889"/>
      <c r="AS11" s="891"/>
      <c r="AT11" s="893"/>
      <c r="AU11" s="889"/>
      <c r="AV11" s="891"/>
      <c r="AW11" s="893"/>
      <c r="AX11" s="889"/>
      <c r="AY11" s="909"/>
      <c r="AZ11" s="911"/>
      <c r="BA11" s="913"/>
      <c r="BB11" s="891"/>
      <c r="BC11" s="893"/>
      <c r="BD11" s="889"/>
      <c r="BE11" s="891"/>
      <c r="BF11" s="893"/>
      <c r="BG11" s="889"/>
      <c r="BH11" s="891"/>
      <c r="BI11" s="893"/>
      <c r="BJ11" s="889"/>
      <c r="BK11" s="909"/>
      <c r="BL11" s="911"/>
      <c r="BM11" s="913"/>
      <c r="BN11" s="1063"/>
      <c r="BO11" s="1065"/>
      <c r="BP11" s="1067"/>
      <c r="BQ11" s="1032"/>
      <c r="BR11" s="1034"/>
      <c r="BS11" s="1036"/>
      <c r="BT11" s="921"/>
      <c r="BU11" s="921"/>
      <c r="BV11" s="980"/>
      <c r="BW11" s="1114"/>
      <c r="BX11" s="921"/>
      <c r="BY11" s="921"/>
      <c r="BZ11" s="921"/>
      <c r="CA11" s="921"/>
      <c r="CB11" s="921"/>
      <c r="CC11" s="921"/>
      <c r="CD11" s="921"/>
      <c r="CE11" s="921"/>
      <c r="CF11" s="921"/>
      <c r="CG11" s="921"/>
      <c r="CH11" s="921"/>
      <c r="CI11" s="921"/>
      <c r="CJ11" s="921"/>
      <c r="CK11" s="921"/>
      <c r="CL11" s="921"/>
      <c r="CM11" s="921"/>
      <c r="CN11" s="921"/>
      <c r="CO11" s="921"/>
      <c r="CP11" s="921"/>
      <c r="CQ11" s="954"/>
      <c r="CV11" s="547"/>
    </row>
    <row r="12" spans="1:100" s="2" customFormat="1" ht="33" customHeight="1" thickBot="1" x14ac:dyDescent="0.25">
      <c r="A12" s="30" t="s">
        <v>49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455"/>
      <c r="BX12" s="6"/>
      <c r="BY12" s="6"/>
      <c r="BZ12" s="6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V12" s="547"/>
    </row>
    <row r="13" spans="1:100" ht="91" customHeight="1" x14ac:dyDescent="0.2">
      <c r="A13" s="981" t="s">
        <v>50</v>
      </c>
      <c r="B13" s="1153" t="s">
        <v>339</v>
      </c>
      <c r="C13" s="1154" t="s">
        <v>198</v>
      </c>
      <c r="D13" s="1154" t="s">
        <v>459</v>
      </c>
      <c r="E13" s="1155" t="s">
        <v>482</v>
      </c>
      <c r="F13" s="1149" t="s">
        <v>447</v>
      </c>
      <c r="G13" s="983" t="s">
        <v>30</v>
      </c>
      <c r="H13" s="1150" t="s">
        <v>470</v>
      </c>
      <c r="I13" s="983">
        <v>2020</v>
      </c>
      <c r="J13" s="1152">
        <f>0.71%+2%</f>
        <v>2.7099999999999999E-2</v>
      </c>
      <c r="K13" s="1100">
        <v>32</v>
      </c>
      <c r="L13" s="1100">
        <v>6467</v>
      </c>
      <c r="M13" s="1074">
        <f>K13/L13</f>
        <v>4.9481985464666766E-3</v>
      </c>
      <c r="N13" s="1100">
        <v>20</v>
      </c>
      <c r="O13" s="1100">
        <v>6467</v>
      </c>
      <c r="P13" s="1074">
        <f>N13/O13</f>
        <v>3.0926240915416731E-3</v>
      </c>
      <c r="Q13" s="1100">
        <v>25</v>
      </c>
      <c r="R13" s="1100">
        <v>6467</v>
      </c>
      <c r="S13" s="1074">
        <f>Q13/R13</f>
        <v>3.8657801144270916E-3</v>
      </c>
      <c r="T13" s="1101">
        <f>K13+N13+Q13</f>
        <v>77</v>
      </c>
      <c r="U13" s="1101">
        <v>6467</v>
      </c>
      <c r="V13" s="1102">
        <f>T13/U13</f>
        <v>1.1906602752435441E-2</v>
      </c>
      <c r="W13" s="1074">
        <v>2.7099999999999999E-2</v>
      </c>
      <c r="X13" s="712">
        <v>0.25</v>
      </c>
      <c r="Y13" s="1100">
        <v>19</v>
      </c>
      <c r="Z13" s="1100">
        <v>6467</v>
      </c>
      <c r="AA13" s="1074">
        <f>Y13/Z13</f>
        <v>2.9379928869645894E-3</v>
      </c>
      <c r="AB13" s="1100">
        <v>7</v>
      </c>
      <c r="AC13" s="1100">
        <v>6467</v>
      </c>
      <c r="AD13" s="1074">
        <f>AB13/AC13</f>
        <v>1.0824184320395857E-3</v>
      </c>
      <c r="AE13" s="1100">
        <v>23</v>
      </c>
      <c r="AF13" s="1100">
        <v>6467</v>
      </c>
      <c r="AG13" s="1074">
        <f>AE13/AF13</f>
        <v>3.5565177052729242E-3</v>
      </c>
      <c r="AH13" s="1101">
        <f>Y13+AB13+AE13</f>
        <v>49</v>
      </c>
      <c r="AI13" s="1101">
        <v>6467</v>
      </c>
      <c r="AJ13" s="1102">
        <f>AH13/AI13</f>
        <v>7.576929024277099E-3</v>
      </c>
      <c r="AK13" s="1068">
        <f>AH13+T13</f>
        <v>126</v>
      </c>
      <c r="AL13" s="1068">
        <v>6467</v>
      </c>
      <c r="AM13" s="1069">
        <f>AK13/AL13</f>
        <v>1.948353177671254E-2</v>
      </c>
      <c r="AN13" s="1074">
        <f>2.71%/2</f>
        <v>1.355E-2</v>
      </c>
      <c r="AO13" s="712">
        <v>0.5</v>
      </c>
      <c r="AP13" s="1100">
        <v>146</v>
      </c>
      <c r="AQ13" s="1126">
        <v>6467</v>
      </c>
      <c r="AR13" s="1074">
        <f>AP13/AQ13</f>
        <v>2.2576155868254212E-2</v>
      </c>
      <c r="AS13" s="1100">
        <v>88</v>
      </c>
      <c r="AT13" s="1126">
        <v>6467</v>
      </c>
      <c r="AU13" s="1074">
        <f>AS13/AT13</f>
        <v>1.3607546002783362E-2</v>
      </c>
      <c r="AV13" s="1100">
        <v>54</v>
      </c>
      <c r="AW13" s="1126">
        <v>6467</v>
      </c>
      <c r="AX13" s="1074">
        <f>AV13/AW13</f>
        <v>8.3500850471625171E-3</v>
      </c>
      <c r="AY13" s="1101">
        <f>AP13+AS13+AV13</f>
        <v>288</v>
      </c>
      <c r="AZ13" s="1101">
        <v>6467</v>
      </c>
      <c r="BA13" s="1102">
        <f>AY13/AZ13</f>
        <v>4.4533786918200091E-2</v>
      </c>
      <c r="BB13" s="1100">
        <v>23</v>
      </c>
      <c r="BC13" s="1126">
        <v>6467</v>
      </c>
      <c r="BD13" s="1074">
        <f>BB13/BC13</f>
        <v>3.5565177052729242E-3</v>
      </c>
      <c r="BE13" s="1100">
        <v>39</v>
      </c>
      <c r="BF13" s="1126">
        <v>6467</v>
      </c>
      <c r="BG13" s="1074">
        <f>BE13/BF13</f>
        <v>6.0306169785062629E-3</v>
      </c>
      <c r="BH13" s="1100">
        <v>24</v>
      </c>
      <c r="BI13" s="1126">
        <v>6467</v>
      </c>
      <c r="BJ13" s="1074">
        <f>BH13/BI13</f>
        <v>3.7111489098500079E-3</v>
      </c>
      <c r="BK13" s="1101">
        <f>BB13+BE13+BH13</f>
        <v>86</v>
      </c>
      <c r="BL13" s="1101">
        <v>6467</v>
      </c>
      <c r="BM13" s="1102">
        <f>BK13/BL13</f>
        <v>1.3298283593629194E-2</v>
      </c>
      <c r="BN13" s="1068">
        <f>BK13+AY13</f>
        <v>374</v>
      </c>
      <c r="BO13" s="1068">
        <v>6467</v>
      </c>
      <c r="BP13" s="1069">
        <f>BN13/BO13</f>
        <v>5.7832070511829287E-2</v>
      </c>
      <c r="BQ13" s="1162">
        <f>BN13+AK13</f>
        <v>500</v>
      </c>
      <c r="BR13" s="1162">
        <v>6467</v>
      </c>
      <c r="BS13" s="1115">
        <f>BQ13/BR13</f>
        <v>7.7315602288541826E-2</v>
      </c>
      <c r="BT13" s="1074">
        <v>2.7099999999999999E-2</v>
      </c>
      <c r="BU13" s="712">
        <v>1</v>
      </c>
      <c r="BV13" s="1074">
        <v>5.0000000000000001E-3</v>
      </c>
      <c r="BW13" s="1115">
        <f>BU13*BV13</f>
        <v>5.0000000000000001E-3</v>
      </c>
      <c r="BX13" s="1074">
        <f>J13+2%</f>
        <v>4.7100000000000003E-2</v>
      </c>
      <c r="BY13" s="1129">
        <f>BX13+2%</f>
        <v>6.7100000000000007E-2</v>
      </c>
      <c r="BZ13" s="1129">
        <f>BY13+2%</f>
        <v>8.7100000000000011E-2</v>
      </c>
      <c r="CA13" s="279" t="s">
        <v>448</v>
      </c>
      <c r="CB13" s="7">
        <v>0.25</v>
      </c>
      <c r="CC13" s="69">
        <v>6.25E-2</v>
      </c>
      <c r="CD13" s="69">
        <v>6.25E-2</v>
      </c>
      <c r="CE13" s="389" t="s">
        <v>519</v>
      </c>
      <c r="CF13" s="69">
        <v>6.25E-2</v>
      </c>
      <c r="CG13" s="69">
        <v>6.25E-2</v>
      </c>
      <c r="CH13" s="389" t="s">
        <v>519</v>
      </c>
      <c r="CI13" s="69">
        <v>6.25E-2</v>
      </c>
      <c r="CJ13" s="69">
        <v>6.25E-2</v>
      </c>
      <c r="CK13" s="389" t="s">
        <v>519</v>
      </c>
      <c r="CL13" s="69">
        <v>6.25E-2</v>
      </c>
      <c r="CM13" s="69">
        <v>6.25E-2</v>
      </c>
      <c r="CN13" s="389" t="s">
        <v>519</v>
      </c>
      <c r="CO13" s="983"/>
      <c r="CP13" s="983" t="s">
        <v>216</v>
      </c>
      <c r="CQ13" s="1133"/>
      <c r="CV13" s="531"/>
    </row>
    <row r="14" spans="1:100" ht="56" customHeight="1" x14ac:dyDescent="0.2">
      <c r="A14" s="982"/>
      <c r="B14" s="1017"/>
      <c r="C14" s="836"/>
      <c r="D14" s="836"/>
      <c r="E14" s="1156"/>
      <c r="F14" s="998"/>
      <c r="G14" s="984"/>
      <c r="H14" s="1151"/>
      <c r="I14" s="984"/>
      <c r="J14" s="984"/>
      <c r="K14" s="1091"/>
      <c r="L14" s="1091"/>
      <c r="M14" s="1075"/>
      <c r="N14" s="1091"/>
      <c r="O14" s="1091"/>
      <c r="P14" s="1075"/>
      <c r="Q14" s="1091"/>
      <c r="R14" s="1091"/>
      <c r="S14" s="1075"/>
      <c r="T14" s="1092"/>
      <c r="U14" s="1092"/>
      <c r="V14" s="1103"/>
      <c r="W14" s="1075"/>
      <c r="X14" s="713"/>
      <c r="Y14" s="1091"/>
      <c r="Z14" s="1091"/>
      <c r="AA14" s="1075"/>
      <c r="AB14" s="1091"/>
      <c r="AC14" s="1091"/>
      <c r="AD14" s="1075"/>
      <c r="AE14" s="1091"/>
      <c r="AF14" s="1091"/>
      <c r="AG14" s="1075"/>
      <c r="AH14" s="1092"/>
      <c r="AI14" s="1092"/>
      <c r="AJ14" s="1103"/>
      <c r="AK14" s="1057"/>
      <c r="AL14" s="1057"/>
      <c r="AM14" s="1070"/>
      <c r="AN14" s="1075"/>
      <c r="AO14" s="713"/>
      <c r="AP14" s="1091"/>
      <c r="AQ14" s="1127"/>
      <c r="AR14" s="1075"/>
      <c r="AS14" s="1091"/>
      <c r="AT14" s="1127"/>
      <c r="AU14" s="1075"/>
      <c r="AV14" s="1091"/>
      <c r="AW14" s="1127"/>
      <c r="AX14" s="1075"/>
      <c r="AY14" s="1092"/>
      <c r="AZ14" s="1092"/>
      <c r="BA14" s="1103"/>
      <c r="BB14" s="1091"/>
      <c r="BC14" s="1127"/>
      <c r="BD14" s="1075"/>
      <c r="BE14" s="1091"/>
      <c r="BF14" s="1127"/>
      <c r="BG14" s="1075"/>
      <c r="BH14" s="1091"/>
      <c r="BI14" s="1127"/>
      <c r="BJ14" s="1075"/>
      <c r="BK14" s="1092"/>
      <c r="BL14" s="1092"/>
      <c r="BM14" s="1103"/>
      <c r="BN14" s="1057"/>
      <c r="BO14" s="1057"/>
      <c r="BP14" s="1070"/>
      <c r="BQ14" s="1163"/>
      <c r="BR14" s="1163"/>
      <c r="BS14" s="1110"/>
      <c r="BT14" s="1075"/>
      <c r="BU14" s="713"/>
      <c r="BV14" s="1075"/>
      <c r="BW14" s="1110"/>
      <c r="BX14" s="1075"/>
      <c r="BY14" s="1130"/>
      <c r="BZ14" s="1130"/>
      <c r="CA14" s="280" t="s">
        <v>449</v>
      </c>
      <c r="CB14" s="12">
        <v>0.25</v>
      </c>
      <c r="CC14" s="84">
        <v>6.25E-2</v>
      </c>
      <c r="CD14" s="84">
        <v>6.25E-2</v>
      </c>
      <c r="CE14" s="390" t="s">
        <v>633</v>
      </c>
      <c r="CF14" s="84">
        <v>6.25E-2</v>
      </c>
      <c r="CG14" s="84">
        <v>6.25E-2</v>
      </c>
      <c r="CH14" s="390" t="s">
        <v>632</v>
      </c>
      <c r="CI14" s="84">
        <v>6.25E-2</v>
      </c>
      <c r="CJ14" s="84">
        <v>6.25E-2</v>
      </c>
      <c r="CK14" s="390" t="s">
        <v>633</v>
      </c>
      <c r="CL14" s="84">
        <v>6.25E-2</v>
      </c>
      <c r="CM14" s="84">
        <v>6.25E-2</v>
      </c>
      <c r="CN14" s="390" t="s">
        <v>633</v>
      </c>
      <c r="CO14" s="984"/>
      <c r="CP14" s="984"/>
      <c r="CQ14" s="1134"/>
      <c r="CV14" s="535"/>
    </row>
    <row r="15" spans="1:100" ht="68" x14ac:dyDescent="0.2">
      <c r="A15" s="982"/>
      <c r="B15" s="1017"/>
      <c r="C15" s="836"/>
      <c r="D15" s="836"/>
      <c r="E15" s="1156"/>
      <c r="F15" s="998"/>
      <c r="G15" s="984"/>
      <c r="H15" s="1151"/>
      <c r="I15" s="984"/>
      <c r="J15" s="984"/>
      <c r="K15" s="1091"/>
      <c r="L15" s="1091"/>
      <c r="M15" s="1075"/>
      <c r="N15" s="1091"/>
      <c r="O15" s="1091"/>
      <c r="P15" s="1075"/>
      <c r="Q15" s="1091"/>
      <c r="R15" s="1091"/>
      <c r="S15" s="1075"/>
      <c r="T15" s="1092"/>
      <c r="U15" s="1092"/>
      <c r="V15" s="1103"/>
      <c r="W15" s="1075"/>
      <c r="X15" s="713"/>
      <c r="Y15" s="1091"/>
      <c r="Z15" s="1091"/>
      <c r="AA15" s="1075"/>
      <c r="AB15" s="1091"/>
      <c r="AC15" s="1091"/>
      <c r="AD15" s="1075"/>
      <c r="AE15" s="1091"/>
      <c r="AF15" s="1091"/>
      <c r="AG15" s="1075"/>
      <c r="AH15" s="1092"/>
      <c r="AI15" s="1092"/>
      <c r="AJ15" s="1103"/>
      <c r="AK15" s="1057"/>
      <c r="AL15" s="1057"/>
      <c r="AM15" s="1070"/>
      <c r="AN15" s="1075"/>
      <c r="AO15" s="713"/>
      <c r="AP15" s="1091"/>
      <c r="AQ15" s="1127"/>
      <c r="AR15" s="1075"/>
      <c r="AS15" s="1091"/>
      <c r="AT15" s="1127"/>
      <c r="AU15" s="1075"/>
      <c r="AV15" s="1091"/>
      <c r="AW15" s="1127"/>
      <c r="AX15" s="1075"/>
      <c r="AY15" s="1092"/>
      <c r="AZ15" s="1092"/>
      <c r="BA15" s="1103"/>
      <c r="BB15" s="1091"/>
      <c r="BC15" s="1127"/>
      <c r="BD15" s="1075"/>
      <c r="BE15" s="1091"/>
      <c r="BF15" s="1127"/>
      <c r="BG15" s="1075"/>
      <c r="BH15" s="1091"/>
      <c r="BI15" s="1127"/>
      <c r="BJ15" s="1075"/>
      <c r="BK15" s="1092"/>
      <c r="BL15" s="1092"/>
      <c r="BM15" s="1103"/>
      <c r="BN15" s="1057"/>
      <c r="BO15" s="1057"/>
      <c r="BP15" s="1070"/>
      <c r="BQ15" s="1163"/>
      <c r="BR15" s="1163"/>
      <c r="BS15" s="1110"/>
      <c r="BT15" s="1075"/>
      <c r="BU15" s="713"/>
      <c r="BV15" s="1075"/>
      <c r="BW15" s="1110"/>
      <c r="BX15" s="1075"/>
      <c r="BY15" s="1130"/>
      <c r="BZ15" s="1130"/>
      <c r="CA15" s="280" t="s">
        <v>241</v>
      </c>
      <c r="CB15" s="12">
        <v>0.25</v>
      </c>
      <c r="CC15" s="84">
        <v>6.25E-2</v>
      </c>
      <c r="CD15" s="84">
        <v>6.25E-2</v>
      </c>
      <c r="CE15" s="390" t="s">
        <v>635</v>
      </c>
      <c r="CF15" s="84">
        <v>6.25E-2</v>
      </c>
      <c r="CG15" s="84">
        <v>6.25E-2</v>
      </c>
      <c r="CH15" s="84" t="s">
        <v>635</v>
      </c>
      <c r="CI15" s="84">
        <v>6.25E-2</v>
      </c>
      <c r="CJ15" s="84">
        <v>6.25E-2</v>
      </c>
      <c r="CK15" s="84" t="s">
        <v>635</v>
      </c>
      <c r="CL15" s="84">
        <v>6.25E-2</v>
      </c>
      <c r="CM15" s="84">
        <v>6.25E-2</v>
      </c>
      <c r="CN15" s="84" t="s">
        <v>635</v>
      </c>
      <c r="CO15" s="984"/>
      <c r="CP15" s="984"/>
      <c r="CQ15" s="1134"/>
      <c r="CV15" s="535"/>
    </row>
    <row r="16" spans="1:100" ht="68" x14ac:dyDescent="0.2">
      <c r="A16" s="982"/>
      <c r="B16" s="1018"/>
      <c r="C16" s="836"/>
      <c r="D16" s="836"/>
      <c r="E16" s="1156"/>
      <c r="F16" s="998"/>
      <c r="G16" s="984"/>
      <c r="H16" s="1151"/>
      <c r="I16" s="984"/>
      <c r="J16" s="984"/>
      <c r="K16" s="1091"/>
      <c r="L16" s="1091"/>
      <c r="M16" s="1075"/>
      <c r="N16" s="1091"/>
      <c r="O16" s="1091"/>
      <c r="P16" s="1075"/>
      <c r="Q16" s="1091"/>
      <c r="R16" s="1091"/>
      <c r="S16" s="1075"/>
      <c r="T16" s="1092"/>
      <c r="U16" s="1092"/>
      <c r="V16" s="1103"/>
      <c r="W16" s="1075"/>
      <c r="X16" s="713"/>
      <c r="Y16" s="1091"/>
      <c r="Z16" s="1091"/>
      <c r="AA16" s="1075"/>
      <c r="AB16" s="1091"/>
      <c r="AC16" s="1091"/>
      <c r="AD16" s="1075"/>
      <c r="AE16" s="1091"/>
      <c r="AF16" s="1091"/>
      <c r="AG16" s="1075"/>
      <c r="AH16" s="1092"/>
      <c r="AI16" s="1092"/>
      <c r="AJ16" s="1103"/>
      <c r="AK16" s="1057"/>
      <c r="AL16" s="1057"/>
      <c r="AM16" s="1070"/>
      <c r="AN16" s="1075"/>
      <c r="AO16" s="713"/>
      <c r="AP16" s="1091"/>
      <c r="AQ16" s="1128"/>
      <c r="AR16" s="1075"/>
      <c r="AS16" s="1091"/>
      <c r="AT16" s="1128"/>
      <c r="AU16" s="1075"/>
      <c r="AV16" s="1091"/>
      <c r="AW16" s="1128"/>
      <c r="AX16" s="1075"/>
      <c r="AY16" s="1092"/>
      <c r="AZ16" s="1092"/>
      <c r="BA16" s="1103"/>
      <c r="BB16" s="1091"/>
      <c r="BC16" s="1128"/>
      <c r="BD16" s="1075"/>
      <c r="BE16" s="1091"/>
      <c r="BF16" s="1128"/>
      <c r="BG16" s="1075"/>
      <c r="BH16" s="1091"/>
      <c r="BI16" s="1128"/>
      <c r="BJ16" s="1075"/>
      <c r="BK16" s="1092"/>
      <c r="BL16" s="1092"/>
      <c r="BM16" s="1103"/>
      <c r="BN16" s="1057"/>
      <c r="BO16" s="1057"/>
      <c r="BP16" s="1070"/>
      <c r="BQ16" s="1163"/>
      <c r="BR16" s="1163"/>
      <c r="BS16" s="1110"/>
      <c r="BT16" s="1075"/>
      <c r="BU16" s="713"/>
      <c r="BV16" s="1075"/>
      <c r="BW16" s="1110"/>
      <c r="BX16" s="1075"/>
      <c r="BY16" s="1131"/>
      <c r="BZ16" s="1131"/>
      <c r="CA16" s="280" t="s">
        <v>240</v>
      </c>
      <c r="CB16" s="12">
        <v>0.25</v>
      </c>
      <c r="CC16" s="84">
        <v>6.25E-2</v>
      </c>
      <c r="CD16" s="84">
        <v>6.25E-2</v>
      </c>
      <c r="CE16" s="390" t="s">
        <v>634</v>
      </c>
      <c r="CF16" s="84">
        <v>6.25E-2</v>
      </c>
      <c r="CG16" s="84">
        <v>6.25E-2</v>
      </c>
      <c r="CH16" s="390" t="s">
        <v>634</v>
      </c>
      <c r="CI16" s="84">
        <v>6.25E-2</v>
      </c>
      <c r="CJ16" s="84">
        <v>6.25E-2</v>
      </c>
      <c r="CK16" s="390" t="s">
        <v>634</v>
      </c>
      <c r="CL16" s="84">
        <v>6.25E-2</v>
      </c>
      <c r="CM16" s="84">
        <v>6.25E-2</v>
      </c>
      <c r="CN16" s="390" t="s">
        <v>634</v>
      </c>
      <c r="CO16" s="984"/>
      <c r="CP16" s="984"/>
      <c r="CQ16" s="1134"/>
      <c r="CV16" s="535"/>
    </row>
    <row r="17" spans="1:100" ht="142" customHeight="1" x14ac:dyDescent="0.2">
      <c r="A17" s="302" t="s">
        <v>50</v>
      </c>
      <c r="B17" s="306" t="s">
        <v>339</v>
      </c>
      <c r="C17" s="294" t="s">
        <v>198</v>
      </c>
      <c r="D17" s="403" t="s">
        <v>483</v>
      </c>
      <c r="E17" s="460" t="s">
        <v>484</v>
      </c>
      <c r="F17" s="514" t="s">
        <v>497</v>
      </c>
      <c r="G17" s="301" t="s">
        <v>30</v>
      </c>
      <c r="H17" s="321" t="s">
        <v>498</v>
      </c>
      <c r="I17" s="301">
        <v>2020</v>
      </c>
      <c r="J17" s="681">
        <v>0.1</v>
      </c>
      <c r="K17" s="312">
        <v>4</v>
      </c>
      <c r="L17" s="312">
        <v>52</v>
      </c>
      <c r="M17" s="317">
        <f>K17/L17</f>
        <v>7.6923076923076927E-2</v>
      </c>
      <c r="N17" s="312">
        <v>1</v>
      </c>
      <c r="O17" s="312">
        <v>34</v>
      </c>
      <c r="P17" s="516">
        <f>N17/O17</f>
        <v>2.9411764705882353E-2</v>
      </c>
      <c r="Q17" s="312">
        <v>0</v>
      </c>
      <c r="R17" s="312">
        <v>34</v>
      </c>
      <c r="S17" s="516">
        <f>Q17/R17</f>
        <v>0</v>
      </c>
      <c r="T17" s="313">
        <f>K17+N17+Q17</f>
        <v>5</v>
      </c>
      <c r="U17" s="518">
        <f>L17+O17+R17</f>
        <v>120</v>
      </c>
      <c r="V17" s="318">
        <f>T17/U17</f>
        <v>4.1666666666666664E-2</v>
      </c>
      <c r="W17" s="343">
        <v>0.1</v>
      </c>
      <c r="X17" s="343">
        <f>V17/W17/4</f>
        <v>0.10416666666666666</v>
      </c>
      <c r="Y17" s="517">
        <v>0</v>
      </c>
      <c r="Z17" s="517">
        <v>47</v>
      </c>
      <c r="AA17" s="516">
        <f>Y17/Z17</f>
        <v>0</v>
      </c>
      <c r="AB17" s="517">
        <v>5</v>
      </c>
      <c r="AC17" s="517">
        <v>28</v>
      </c>
      <c r="AD17" s="516">
        <f>AB17/AC17</f>
        <v>0.17857142857142858</v>
      </c>
      <c r="AE17" s="517">
        <v>0</v>
      </c>
      <c r="AF17" s="517">
        <v>63</v>
      </c>
      <c r="AG17" s="516">
        <f>AE17/AF17</f>
        <v>0</v>
      </c>
      <c r="AH17" s="518">
        <f>Y17+AB17+AE17</f>
        <v>5</v>
      </c>
      <c r="AI17" s="518">
        <f>Z17+AC17+AF17</f>
        <v>138</v>
      </c>
      <c r="AJ17" s="519">
        <f>AH17/AI17</f>
        <v>3.6231884057971016E-2</v>
      </c>
      <c r="AK17" s="366">
        <f>AH17+T17</f>
        <v>10</v>
      </c>
      <c r="AL17" s="520">
        <f>AI17+U17</f>
        <v>258</v>
      </c>
      <c r="AM17" s="367">
        <v>0</v>
      </c>
      <c r="AN17" s="357">
        <v>0.1</v>
      </c>
      <c r="AO17" s="357">
        <f>AJ17/AN17/4</f>
        <v>9.0579710144927536E-2</v>
      </c>
      <c r="AP17" s="517">
        <v>11</v>
      </c>
      <c r="AQ17" s="517">
        <v>183</v>
      </c>
      <c r="AR17" s="516">
        <f>AP17/AQ17</f>
        <v>6.0109289617486336E-2</v>
      </c>
      <c r="AS17" s="517">
        <v>33</v>
      </c>
      <c r="AT17" s="517">
        <v>136</v>
      </c>
      <c r="AU17" s="516">
        <f>AS17/AT17</f>
        <v>0.24264705882352941</v>
      </c>
      <c r="AV17" s="517">
        <v>7</v>
      </c>
      <c r="AW17" s="517">
        <v>67</v>
      </c>
      <c r="AX17" s="516">
        <f>AV17/AW17</f>
        <v>0.1044776119402985</v>
      </c>
      <c r="AY17" s="518">
        <f>AP17+AS17+AV17</f>
        <v>51</v>
      </c>
      <c r="AZ17" s="518">
        <f>AQ17+AT17+AW17</f>
        <v>386</v>
      </c>
      <c r="BA17" s="519">
        <f>AY17/AZ17</f>
        <v>0.13212435233160622</v>
      </c>
      <c r="BB17" s="517">
        <v>1</v>
      </c>
      <c r="BC17" s="517">
        <v>39</v>
      </c>
      <c r="BD17" s="516">
        <f>BB17/BC17</f>
        <v>2.564102564102564E-2</v>
      </c>
      <c r="BE17" s="517">
        <v>22</v>
      </c>
      <c r="BF17" s="517">
        <v>191</v>
      </c>
      <c r="BG17" s="516">
        <f>BE17/BF17</f>
        <v>0.11518324607329843</v>
      </c>
      <c r="BH17" s="517">
        <v>5</v>
      </c>
      <c r="BI17" s="517">
        <v>16</v>
      </c>
      <c r="BJ17" s="516">
        <f>BH17/BI17</f>
        <v>0.3125</v>
      </c>
      <c r="BK17" s="518">
        <f>BB17+BE17+BH17</f>
        <v>28</v>
      </c>
      <c r="BL17" s="518">
        <f>BC17+BF17+BI17</f>
        <v>246</v>
      </c>
      <c r="BM17" s="519">
        <f>BK17/BL17</f>
        <v>0.11382113821138211</v>
      </c>
      <c r="BN17" s="478">
        <f>BK17+AY17</f>
        <v>79</v>
      </c>
      <c r="BO17" s="520">
        <f>BL17+AZ17</f>
        <v>632</v>
      </c>
      <c r="BP17" s="480">
        <f>BN17/BO17</f>
        <v>0.125</v>
      </c>
      <c r="BQ17" s="485">
        <f>BN17+AK17</f>
        <v>89</v>
      </c>
      <c r="BR17" s="515">
        <v>500</v>
      </c>
      <c r="BS17" s="523">
        <f>BQ17/BR17</f>
        <v>0.17799999999999999</v>
      </c>
      <c r="BT17" s="291">
        <v>0.1</v>
      </c>
      <c r="BU17" s="291">
        <v>1</v>
      </c>
      <c r="BV17" s="317">
        <v>5.0000000000000001E-3</v>
      </c>
      <c r="BW17" s="456">
        <f>BU17*BV17</f>
        <v>5.0000000000000001E-3</v>
      </c>
      <c r="BX17" s="317">
        <f>J17+10%</f>
        <v>0.2</v>
      </c>
      <c r="BY17" s="317">
        <f>BX17+10%</f>
        <v>0.30000000000000004</v>
      </c>
      <c r="BZ17" s="317">
        <f>BY17+10%</f>
        <v>0.4</v>
      </c>
      <c r="CA17" s="280" t="s">
        <v>485</v>
      </c>
      <c r="CB17" s="297">
        <v>1</v>
      </c>
      <c r="CC17" s="84">
        <v>0.25</v>
      </c>
      <c r="CD17" s="84">
        <v>0.25</v>
      </c>
      <c r="CE17" s="390" t="s">
        <v>636</v>
      </c>
      <c r="CF17" s="84">
        <v>0.25</v>
      </c>
      <c r="CG17" s="84">
        <v>0.25</v>
      </c>
      <c r="CH17" s="390" t="s">
        <v>636</v>
      </c>
      <c r="CI17" s="84">
        <v>0.25</v>
      </c>
      <c r="CJ17" s="84">
        <v>0.25</v>
      </c>
      <c r="CK17" s="390" t="s">
        <v>636</v>
      </c>
      <c r="CL17" s="84">
        <v>0.25</v>
      </c>
      <c r="CM17" s="84">
        <v>0.25</v>
      </c>
      <c r="CN17" s="390" t="s">
        <v>636</v>
      </c>
      <c r="CO17" s="301"/>
      <c r="CP17" s="301" t="s">
        <v>216</v>
      </c>
      <c r="CQ17" s="305"/>
      <c r="CV17" s="535"/>
    </row>
    <row r="18" spans="1:100" ht="126" customHeight="1" x14ac:dyDescent="0.2">
      <c r="A18" s="982" t="s">
        <v>51</v>
      </c>
      <c r="B18" s="1016" t="s">
        <v>339</v>
      </c>
      <c r="C18" s="836" t="s">
        <v>198</v>
      </c>
      <c r="D18" s="836" t="s">
        <v>173</v>
      </c>
      <c r="E18" s="836" t="s">
        <v>52</v>
      </c>
      <c r="F18" s="998" t="s">
        <v>53</v>
      </c>
      <c r="G18" s="836" t="s">
        <v>30</v>
      </c>
      <c r="H18" s="1076" t="s">
        <v>402</v>
      </c>
      <c r="I18" s="1079">
        <v>2020</v>
      </c>
      <c r="J18" s="1148" t="s">
        <v>438</v>
      </c>
      <c r="K18" s="1099">
        <v>55</v>
      </c>
      <c r="L18" s="1094">
        <v>4789</v>
      </c>
      <c r="M18" s="1076">
        <f>K18/L18</f>
        <v>1.1484652328252245E-2</v>
      </c>
      <c r="N18" s="1099">
        <v>62</v>
      </c>
      <c r="O18" s="1094">
        <v>4789</v>
      </c>
      <c r="P18" s="1076">
        <f>N18/O18</f>
        <v>1.2946335351847985E-2</v>
      </c>
      <c r="Q18" s="1099">
        <v>90</v>
      </c>
      <c r="R18" s="1094">
        <v>4789</v>
      </c>
      <c r="S18" s="1076">
        <f>Q18/R18</f>
        <v>1.8793067446230945E-2</v>
      </c>
      <c r="T18" s="1090">
        <f>K18+N18+Q18</f>
        <v>207</v>
      </c>
      <c r="U18" s="1090">
        <v>4789</v>
      </c>
      <c r="V18" s="1096">
        <f>T18/U18</f>
        <v>4.3224055126331179E-2</v>
      </c>
      <c r="W18" s="1076">
        <v>2.5000000000000001E-2</v>
      </c>
      <c r="X18" s="1076">
        <v>0.25</v>
      </c>
      <c r="Y18" s="1099">
        <v>54</v>
      </c>
      <c r="Z18" s="1094">
        <v>4789</v>
      </c>
      <c r="AA18" s="1076">
        <f>Y18/Z18</f>
        <v>1.1275840467738567E-2</v>
      </c>
      <c r="AB18" s="1099">
        <v>59</v>
      </c>
      <c r="AC18" s="1094">
        <v>4789</v>
      </c>
      <c r="AD18" s="1076">
        <f>AB18/AC18</f>
        <v>1.2319899770306954E-2</v>
      </c>
      <c r="AE18" s="1099">
        <v>55</v>
      </c>
      <c r="AF18" s="1094">
        <v>4789</v>
      </c>
      <c r="AG18" s="1076">
        <f>AE18/AF18</f>
        <v>1.1484652328252245E-2</v>
      </c>
      <c r="AH18" s="1090">
        <f>Y18+AB18+AE18</f>
        <v>168</v>
      </c>
      <c r="AI18" s="1090">
        <v>4789</v>
      </c>
      <c r="AJ18" s="1096">
        <f>AH18/AI18</f>
        <v>3.5080392566297768E-2</v>
      </c>
      <c r="AK18" s="1048">
        <f>AH18+T18</f>
        <v>375</v>
      </c>
      <c r="AL18" s="1048">
        <f>AI18</f>
        <v>4789</v>
      </c>
      <c r="AM18" s="1050">
        <f>AK18/AL18</f>
        <v>7.830444769262894E-2</v>
      </c>
      <c r="AN18" s="1076">
        <v>0.1</v>
      </c>
      <c r="AO18" s="1076">
        <v>0.5</v>
      </c>
      <c r="AP18" s="1099">
        <v>55</v>
      </c>
      <c r="AQ18" s="1094">
        <v>4789</v>
      </c>
      <c r="AR18" s="1076">
        <f>AP18/AQ18</f>
        <v>1.1484652328252245E-2</v>
      </c>
      <c r="AS18" s="1094">
        <v>44</v>
      </c>
      <c r="AT18" s="1094">
        <v>4789</v>
      </c>
      <c r="AU18" s="1076">
        <f>AS18/AT18</f>
        <v>9.1877218626017949E-3</v>
      </c>
      <c r="AV18" s="1094">
        <v>39</v>
      </c>
      <c r="AW18" s="1094">
        <v>4789</v>
      </c>
      <c r="AX18" s="1076">
        <f>AV18/AW18</f>
        <v>8.1436625600334097E-3</v>
      </c>
      <c r="AY18" s="1090">
        <f>AP18+AS18+AV18</f>
        <v>138</v>
      </c>
      <c r="AZ18" s="1090">
        <f>AW18</f>
        <v>4789</v>
      </c>
      <c r="BA18" s="1096">
        <f>AY18/AZ18</f>
        <v>2.8816036750887449E-2</v>
      </c>
      <c r="BB18" s="1099">
        <v>42</v>
      </c>
      <c r="BC18" s="1094">
        <v>4789</v>
      </c>
      <c r="BD18" s="1076">
        <f>BB18/BC18</f>
        <v>8.7700981415744419E-3</v>
      </c>
      <c r="BE18" s="1094">
        <v>45</v>
      </c>
      <c r="BF18" s="1094">
        <v>4789</v>
      </c>
      <c r="BG18" s="1076">
        <f>BE18/BF18</f>
        <v>9.3965337231154723E-3</v>
      </c>
      <c r="BH18" s="1094">
        <v>30</v>
      </c>
      <c r="BI18" s="1094">
        <v>4789</v>
      </c>
      <c r="BJ18" s="1076">
        <f>BH18/BI18</f>
        <v>6.2643558154103149E-3</v>
      </c>
      <c r="BK18" s="1090">
        <f>BB18+BE18+BH18</f>
        <v>117</v>
      </c>
      <c r="BL18" s="1090">
        <v>4789</v>
      </c>
      <c r="BM18" s="1096">
        <f>BK18/BL18</f>
        <v>2.4430987680100231E-2</v>
      </c>
      <c r="BN18" s="1048">
        <f>BK18+AY18</f>
        <v>255</v>
      </c>
      <c r="BO18" s="1048">
        <f>AZ18</f>
        <v>4789</v>
      </c>
      <c r="BP18" s="1050">
        <f>BN18/BO18</f>
        <v>5.324702443098768E-2</v>
      </c>
      <c r="BQ18" s="1125">
        <f>BN18+AK18</f>
        <v>630</v>
      </c>
      <c r="BR18" s="1125">
        <f>BC18</f>
        <v>4789</v>
      </c>
      <c r="BS18" s="1108">
        <f>BQ18/BR18</f>
        <v>0.13155147212361662</v>
      </c>
      <c r="BT18" s="1076">
        <v>0.1</v>
      </c>
      <c r="BU18" s="1047">
        <v>1</v>
      </c>
      <c r="BV18" s="1076">
        <v>0.02</v>
      </c>
      <c r="BW18" s="1108">
        <f>BU18*BV18</f>
        <v>0.02</v>
      </c>
      <c r="BX18" s="1076">
        <v>0.2</v>
      </c>
      <c r="BY18" s="1076">
        <v>0.3</v>
      </c>
      <c r="BZ18" s="1076">
        <v>0.4</v>
      </c>
      <c r="CA18" s="13" t="s">
        <v>243</v>
      </c>
      <c r="CB18" s="32">
        <v>0.1</v>
      </c>
      <c r="CC18" s="32">
        <v>2.5000000000000001E-2</v>
      </c>
      <c r="CD18" s="32">
        <v>2.5000000000000001E-2</v>
      </c>
      <c r="CE18" s="543" t="s">
        <v>520</v>
      </c>
      <c r="CF18" s="32">
        <v>2.5000000000000001E-2</v>
      </c>
      <c r="CG18" s="32">
        <v>2.5000000000000001E-2</v>
      </c>
      <c r="CH18" s="388" t="s">
        <v>520</v>
      </c>
      <c r="CI18" s="32">
        <v>2.5000000000000001E-2</v>
      </c>
      <c r="CJ18" s="32">
        <v>2.5000000000000001E-2</v>
      </c>
      <c r="CK18" s="448" t="s">
        <v>520</v>
      </c>
      <c r="CL18" s="32">
        <v>2.5000000000000001E-2</v>
      </c>
      <c r="CM18" s="484">
        <v>2.5000000000000001E-2</v>
      </c>
      <c r="CN18" s="483" t="s">
        <v>520</v>
      </c>
      <c r="CO18" s="984"/>
      <c r="CP18" s="984" t="s">
        <v>217</v>
      </c>
      <c r="CQ18" s="1158"/>
      <c r="CV18" s="535"/>
    </row>
    <row r="19" spans="1:100" ht="66" customHeight="1" x14ac:dyDescent="0.2">
      <c r="A19" s="982"/>
      <c r="B19" s="1017"/>
      <c r="C19" s="836"/>
      <c r="D19" s="836"/>
      <c r="E19" s="836"/>
      <c r="F19" s="998"/>
      <c r="G19" s="836"/>
      <c r="H19" s="1076"/>
      <c r="I19" s="1079"/>
      <c r="J19" s="1148"/>
      <c r="K19" s="1099"/>
      <c r="L19" s="1094"/>
      <c r="M19" s="1076"/>
      <c r="N19" s="1099"/>
      <c r="O19" s="1094"/>
      <c r="P19" s="1076"/>
      <c r="Q19" s="1099"/>
      <c r="R19" s="1094"/>
      <c r="S19" s="1076"/>
      <c r="T19" s="1090"/>
      <c r="U19" s="1090"/>
      <c r="V19" s="1096"/>
      <c r="W19" s="1076"/>
      <c r="X19" s="1076"/>
      <c r="Y19" s="1099"/>
      <c r="Z19" s="1094"/>
      <c r="AA19" s="1076"/>
      <c r="AB19" s="1099"/>
      <c r="AC19" s="1094"/>
      <c r="AD19" s="1076"/>
      <c r="AE19" s="1099"/>
      <c r="AF19" s="1094"/>
      <c r="AG19" s="1076"/>
      <c r="AH19" s="1090"/>
      <c r="AI19" s="1090"/>
      <c r="AJ19" s="1096"/>
      <c r="AK19" s="1048"/>
      <c r="AL19" s="1048"/>
      <c r="AM19" s="1050"/>
      <c r="AN19" s="1076"/>
      <c r="AO19" s="1076"/>
      <c r="AP19" s="1099"/>
      <c r="AQ19" s="1094"/>
      <c r="AR19" s="1076"/>
      <c r="AS19" s="1094"/>
      <c r="AT19" s="1094"/>
      <c r="AU19" s="1076"/>
      <c r="AV19" s="1094"/>
      <c r="AW19" s="1094"/>
      <c r="AX19" s="1076"/>
      <c r="AY19" s="1090"/>
      <c r="AZ19" s="1090"/>
      <c r="BA19" s="1096"/>
      <c r="BB19" s="1099"/>
      <c r="BC19" s="1094"/>
      <c r="BD19" s="1076"/>
      <c r="BE19" s="1094"/>
      <c r="BF19" s="1094"/>
      <c r="BG19" s="1076"/>
      <c r="BH19" s="1094"/>
      <c r="BI19" s="1094"/>
      <c r="BJ19" s="1076"/>
      <c r="BK19" s="1090"/>
      <c r="BL19" s="1090"/>
      <c r="BM19" s="1096"/>
      <c r="BN19" s="1048"/>
      <c r="BO19" s="1048"/>
      <c r="BP19" s="1050"/>
      <c r="BQ19" s="1125"/>
      <c r="BR19" s="1125"/>
      <c r="BS19" s="1108"/>
      <c r="BT19" s="1076"/>
      <c r="BU19" s="1047"/>
      <c r="BV19" s="1076"/>
      <c r="BW19" s="1108"/>
      <c r="BX19" s="1076"/>
      <c r="BY19" s="1076"/>
      <c r="BZ19" s="1076"/>
      <c r="CA19" s="13" t="s">
        <v>244</v>
      </c>
      <c r="CB19" s="32">
        <v>0.3</v>
      </c>
      <c r="CC19" s="32">
        <v>7.4999999999999997E-2</v>
      </c>
      <c r="CD19" s="32">
        <v>7.4999999999999997E-2</v>
      </c>
      <c r="CE19" s="544" t="s">
        <v>538</v>
      </c>
      <c r="CF19" s="32">
        <v>7.4999999999999997E-2</v>
      </c>
      <c r="CG19" s="32">
        <v>7.4999999999999997E-2</v>
      </c>
      <c r="CH19" s="32" t="s">
        <v>538</v>
      </c>
      <c r="CI19" s="32">
        <v>7.4999999999999997E-2</v>
      </c>
      <c r="CJ19" s="32">
        <v>7.4999999999999997E-2</v>
      </c>
      <c r="CK19" s="32" t="s">
        <v>538</v>
      </c>
      <c r="CL19" s="32">
        <v>7.4999999999999997E-2</v>
      </c>
      <c r="CM19" s="484">
        <v>7.4999999999999997E-2</v>
      </c>
      <c r="CN19" s="484" t="s">
        <v>538</v>
      </c>
      <c r="CO19" s="984"/>
      <c r="CP19" s="984"/>
      <c r="CQ19" s="1134"/>
      <c r="CV19" s="535"/>
    </row>
    <row r="20" spans="1:100" ht="54" customHeight="1" x14ac:dyDescent="0.2">
      <c r="A20" s="982"/>
      <c r="B20" s="1017"/>
      <c r="C20" s="836"/>
      <c r="D20" s="836"/>
      <c r="E20" s="836"/>
      <c r="F20" s="998"/>
      <c r="G20" s="836"/>
      <c r="H20" s="1076"/>
      <c r="I20" s="1079"/>
      <c r="J20" s="1148"/>
      <c r="K20" s="1099"/>
      <c r="L20" s="1094"/>
      <c r="M20" s="1076"/>
      <c r="N20" s="1099"/>
      <c r="O20" s="1094"/>
      <c r="P20" s="1076"/>
      <c r="Q20" s="1099"/>
      <c r="R20" s="1094"/>
      <c r="S20" s="1076"/>
      <c r="T20" s="1090"/>
      <c r="U20" s="1090"/>
      <c r="V20" s="1096"/>
      <c r="W20" s="1076"/>
      <c r="X20" s="1076"/>
      <c r="Y20" s="1099"/>
      <c r="Z20" s="1094"/>
      <c r="AA20" s="1076"/>
      <c r="AB20" s="1099"/>
      <c r="AC20" s="1094"/>
      <c r="AD20" s="1076"/>
      <c r="AE20" s="1099"/>
      <c r="AF20" s="1094"/>
      <c r="AG20" s="1076"/>
      <c r="AH20" s="1090"/>
      <c r="AI20" s="1090"/>
      <c r="AJ20" s="1096"/>
      <c r="AK20" s="1048"/>
      <c r="AL20" s="1048"/>
      <c r="AM20" s="1050"/>
      <c r="AN20" s="1076"/>
      <c r="AO20" s="1076"/>
      <c r="AP20" s="1099"/>
      <c r="AQ20" s="1094"/>
      <c r="AR20" s="1076"/>
      <c r="AS20" s="1094"/>
      <c r="AT20" s="1094"/>
      <c r="AU20" s="1076"/>
      <c r="AV20" s="1094"/>
      <c r="AW20" s="1094"/>
      <c r="AX20" s="1076"/>
      <c r="AY20" s="1090"/>
      <c r="AZ20" s="1090"/>
      <c r="BA20" s="1096"/>
      <c r="BB20" s="1099"/>
      <c r="BC20" s="1094"/>
      <c r="BD20" s="1076"/>
      <c r="BE20" s="1094"/>
      <c r="BF20" s="1094"/>
      <c r="BG20" s="1076"/>
      <c r="BH20" s="1094"/>
      <c r="BI20" s="1094"/>
      <c r="BJ20" s="1076"/>
      <c r="BK20" s="1090"/>
      <c r="BL20" s="1090"/>
      <c r="BM20" s="1096"/>
      <c r="BN20" s="1048"/>
      <c r="BO20" s="1048"/>
      <c r="BP20" s="1050"/>
      <c r="BQ20" s="1125"/>
      <c r="BR20" s="1125"/>
      <c r="BS20" s="1108"/>
      <c r="BT20" s="1076"/>
      <c r="BU20" s="1047"/>
      <c r="BV20" s="1076"/>
      <c r="BW20" s="1108"/>
      <c r="BX20" s="1076"/>
      <c r="BY20" s="1076"/>
      <c r="BZ20" s="1076"/>
      <c r="CA20" s="13" t="s">
        <v>245</v>
      </c>
      <c r="CB20" s="32">
        <v>0.3</v>
      </c>
      <c r="CC20" s="32">
        <v>7.4999999999999997E-2</v>
      </c>
      <c r="CD20" s="32">
        <v>7.4999999999999997E-2</v>
      </c>
      <c r="CE20" s="544" t="s">
        <v>539</v>
      </c>
      <c r="CF20" s="32">
        <v>7.4999999999999997E-2</v>
      </c>
      <c r="CG20" s="32">
        <v>7.4999999999999997E-2</v>
      </c>
      <c r="CH20" s="32" t="s">
        <v>539</v>
      </c>
      <c r="CI20" s="32">
        <v>7.4999999999999997E-2</v>
      </c>
      <c r="CJ20" s="32">
        <v>7.4999999999999997E-2</v>
      </c>
      <c r="CK20" s="32" t="s">
        <v>539</v>
      </c>
      <c r="CL20" s="32">
        <v>7.4999999999999997E-2</v>
      </c>
      <c r="CM20" s="484">
        <v>7.4999999999999997E-2</v>
      </c>
      <c r="CN20" s="484" t="s">
        <v>539</v>
      </c>
      <c r="CO20" s="984"/>
      <c r="CP20" s="984"/>
      <c r="CQ20" s="1134"/>
      <c r="CV20" s="535"/>
    </row>
    <row r="21" spans="1:100" ht="65" customHeight="1" x14ac:dyDescent="0.2">
      <c r="A21" s="982"/>
      <c r="B21" s="1018"/>
      <c r="C21" s="836"/>
      <c r="D21" s="836"/>
      <c r="E21" s="836"/>
      <c r="F21" s="998"/>
      <c r="G21" s="836"/>
      <c r="H21" s="1076"/>
      <c r="I21" s="1079"/>
      <c r="J21" s="1148"/>
      <c r="K21" s="1099"/>
      <c r="L21" s="1094"/>
      <c r="M21" s="1076"/>
      <c r="N21" s="1099"/>
      <c r="O21" s="1094"/>
      <c r="P21" s="1076"/>
      <c r="Q21" s="1099"/>
      <c r="R21" s="1094"/>
      <c r="S21" s="1076"/>
      <c r="T21" s="1090"/>
      <c r="U21" s="1090"/>
      <c r="V21" s="1096"/>
      <c r="W21" s="1076"/>
      <c r="X21" s="1076"/>
      <c r="Y21" s="1099"/>
      <c r="Z21" s="1094"/>
      <c r="AA21" s="1076"/>
      <c r="AB21" s="1099"/>
      <c r="AC21" s="1094"/>
      <c r="AD21" s="1076"/>
      <c r="AE21" s="1099"/>
      <c r="AF21" s="1094"/>
      <c r="AG21" s="1076"/>
      <c r="AH21" s="1090"/>
      <c r="AI21" s="1090"/>
      <c r="AJ21" s="1096"/>
      <c r="AK21" s="1048"/>
      <c r="AL21" s="1048"/>
      <c r="AM21" s="1050"/>
      <c r="AN21" s="1076"/>
      <c r="AO21" s="1076"/>
      <c r="AP21" s="1099"/>
      <c r="AQ21" s="1094"/>
      <c r="AR21" s="1076"/>
      <c r="AS21" s="1094"/>
      <c r="AT21" s="1094"/>
      <c r="AU21" s="1076"/>
      <c r="AV21" s="1094"/>
      <c r="AW21" s="1094"/>
      <c r="AX21" s="1076"/>
      <c r="AY21" s="1090"/>
      <c r="AZ21" s="1090"/>
      <c r="BA21" s="1096"/>
      <c r="BB21" s="1099"/>
      <c r="BC21" s="1094"/>
      <c r="BD21" s="1076"/>
      <c r="BE21" s="1094"/>
      <c r="BF21" s="1094"/>
      <c r="BG21" s="1076"/>
      <c r="BH21" s="1094"/>
      <c r="BI21" s="1094"/>
      <c r="BJ21" s="1076"/>
      <c r="BK21" s="1090"/>
      <c r="BL21" s="1090"/>
      <c r="BM21" s="1096"/>
      <c r="BN21" s="1048"/>
      <c r="BO21" s="1048"/>
      <c r="BP21" s="1050"/>
      <c r="BQ21" s="1125"/>
      <c r="BR21" s="1125"/>
      <c r="BS21" s="1108"/>
      <c r="BT21" s="1076"/>
      <c r="BU21" s="1047"/>
      <c r="BV21" s="1076"/>
      <c r="BW21" s="1108"/>
      <c r="BX21" s="1076"/>
      <c r="BY21" s="1076"/>
      <c r="BZ21" s="1076"/>
      <c r="CA21" s="13" t="s">
        <v>242</v>
      </c>
      <c r="CB21" s="32">
        <v>0.3</v>
      </c>
      <c r="CC21" s="32">
        <v>7.4999999999999997E-2</v>
      </c>
      <c r="CD21" s="32">
        <v>7.4999999999999997E-2</v>
      </c>
      <c r="CE21" s="544" t="s">
        <v>540</v>
      </c>
      <c r="CF21" s="32">
        <v>7.4999999999999997E-2</v>
      </c>
      <c r="CG21" s="32">
        <v>7.4999999999999997E-2</v>
      </c>
      <c r="CH21" s="32" t="s">
        <v>540</v>
      </c>
      <c r="CI21" s="32">
        <v>7.4999999999999997E-2</v>
      </c>
      <c r="CJ21" s="32">
        <v>7.4999999999999997E-2</v>
      </c>
      <c r="CK21" s="32" t="s">
        <v>540</v>
      </c>
      <c r="CL21" s="32">
        <v>7.4999999999999997E-2</v>
      </c>
      <c r="CM21" s="484">
        <v>7.4999999999999997E-2</v>
      </c>
      <c r="CN21" s="484" t="s">
        <v>540</v>
      </c>
      <c r="CO21" s="984"/>
      <c r="CP21" s="984"/>
      <c r="CQ21" s="1134"/>
      <c r="CV21" s="535"/>
    </row>
    <row r="22" spans="1:100" ht="144" customHeight="1" x14ac:dyDescent="0.2">
      <c r="A22" s="982" t="s">
        <v>51</v>
      </c>
      <c r="B22" s="1016" t="s">
        <v>340</v>
      </c>
      <c r="C22" s="836" t="s">
        <v>198</v>
      </c>
      <c r="D22" s="836" t="s">
        <v>467</v>
      </c>
      <c r="E22" s="984" t="s">
        <v>54</v>
      </c>
      <c r="F22" s="998" t="s">
        <v>450</v>
      </c>
      <c r="G22" s="836" t="s">
        <v>30</v>
      </c>
      <c r="H22" s="1047" t="s">
        <v>466</v>
      </c>
      <c r="I22" s="1079">
        <v>2020</v>
      </c>
      <c r="J22" s="1076">
        <v>0.157</v>
      </c>
      <c r="K22" s="1094">
        <v>0</v>
      </c>
      <c r="L22" s="1094">
        <v>0</v>
      </c>
      <c r="M22" s="1047" t="e">
        <f>K22/L22</f>
        <v>#DIV/0!</v>
      </c>
      <c r="N22" s="1094">
        <v>0</v>
      </c>
      <c r="O22" s="1094">
        <v>1</v>
      </c>
      <c r="P22" s="1047">
        <f>N22/O22</f>
        <v>0</v>
      </c>
      <c r="Q22" s="1094">
        <v>0</v>
      </c>
      <c r="R22" s="1094">
        <v>0</v>
      </c>
      <c r="S22" s="1047" t="e">
        <f>Q22/R22</f>
        <v>#DIV/0!</v>
      </c>
      <c r="T22" s="1090">
        <f>K22+N22+Q22</f>
        <v>0</v>
      </c>
      <c r="U22" s="1090">
        <f>L22+O22+R22</f>
        <v>1</v>
      </c>
      <c r="V22" s="1081">
        <f>T22/U22</f>
        <v>0</v>
      </c>
      <c r="W22" s="1076">
        <f>15.7%/4</f>
        <v>3.925E-2</v>
      </c>
      <c r="X22" s="1047">
        <v>0</v>
      </c>
      <c r="Y22" s="1094">
        <v>0</v>
      </c>
      <c r="Z22" s="1094">
        <v>0</v>
      </c>
      <c r="AA22" s="1047" t="e">
        <f>Y22/Z22</f>
        <v>#DIV/0!</v>
      </c>
      <c r="AB22" s="1094">
        <v>0</v>
      </c>
      <c r="AC22" s="1094">
        <v>6</v>
      </c>
      <c r="AD22" s="1047">
        <f>AB22/AC22</f>
        <v>0</v>
      </c>
      <c r="AE22" s="1094">
        <v>0</v>
      </c>
      <c r="AF22" s="1094">
        <v>1</v>
      </c>
      <c r="AG22" s="1047">
        <f>AE22/AF22</f>
        <v>0</v>
      </c>
      <c r="AH22" s="1090">
        <f>Y22+AB22+AE22</f>
        <v>0</v>
      </c>
      <c r="AI22" s="1090">
        <f>Z22+AC22+AF22</f>
        <v>7</v>
      </c>
      <c r="AJ22" s="1081">
        <f>AH22/AI22</f>
        <v>0</v>
      </c>
      <c r="AK22" s="1048">
        <f>AH22+T22</f>
        <v>0</v>
      </c>
      <c r="AL22" s="1048">
        <f>AI22+U22</f>
        <v>8</v>
      </c>
      <c r="AM22" s="1049">
        <f>AK22/AL22</f>
        <v>0</v>
      </c>
      <c r="AN22" s="1076">
        <f>15.7%/4</f>
        <v>3.925E-2</v>
      </c>
      <c r="AO22" s="1047">
        <v>0</v>
      </c>
      <c r="AP22" s="1094">
        <v>0</v>
      </c>
      <c r="AQ22" s="1094">
        <v>0</v>
      </c>
      <c r="AR22" s="1047" t="e">
        <f>AP22/AQ22</f>
        <v>#DIV/0!</v>
      </c>
      <c r="AS22" s="1094">
        <v>0</v>
      </c>
      <c r="AT22" s="1094">
        <v>0</v>
      </c>
      <c r="AU22" s="1047" t="e">
        <f>AS22/AT22</f>
        <v>#DIV/0!</v>
      </c>
      <c r="AV22" s="1094">
        <v>3</v>
      </c>
      <c r="AW22" s="1094">
        <v>3</v>
      </c>
      <c r="AX22" s="1047">
        <f>AV22/AW22</f>
        <v>1</v>
      </c>
      <c r="AY22" s="1090">
        <f>AP22+AS22+AV22</f>
        <v>3</v>
      </c>
      <c r="AZ22" s="1090">
        <f>AQ22+AT22+AW22</f>
        <v>3</v>
      </c>
      <c r="BA22" s="1081">
        <f>AY22/AZ22</f>
        <v>1</v>
      </c>
      <c r="BB22" s="1094">
        <v>1</v>
      </c>
      <c r="BC22" s="1094">
        <v>1</v>
      </c>
      <c r="BD22" s="1047">
        <f>BB22/BC22</f>
        <v>1</v>
      </c>
      <c r="BE22" s="1094">
        <v>0</v>
      </c>
      <c r="BF22" s="1094">
        <v>0</v>
      </c>
      <c r="BG22" s="1047" t="e">
        <f>BE22/BF22</f>
        <v>#DIV/0!</v>
      </c>
      <c r="BH22" s="1094">
        <v>1</v>
      </c>
      <c r="BI22" s="1094">
        <v>1</v>
      </c>
      <c r="BJ22" s="1047">
        <f>BH22/BI22</f>
        <v>1</v>
      </c>
      <c r="BK22" s="1090">
        <f>BB22+BE22+BH22</f>
        <v>2</v>
      </c>
      <c r="BL22" s="1090">
        <f>BC22+BF22+BI22</f>
        <v>2</v>
      </c>
      <c r="BM22" s="1081">
        <f>BK22/BL22</f>
        <v>1</v>
      </c>
      <c r="BN22" s="1048">
        <f>BK22+AY22</f>
        <v>5</v>
      </c>
      <c r="BO22" s="1048">
        <f>BL22+AZ22</f>
        <v>5</v>
      </c>
      <c r="BP22" s="1049">
        <f>BN22/BO22</f>
        <v>1</v>
      </c>
      <c r="BQ22" s="1125">
        <f>BN22+AK22</f>
        <v>5</v>
      </c>
      <c r="BR22" s="1125">
        <f>BO22+AL22</f>
        <v>13</v>
      </c>
      <c r="BS22" s="1160">
        <f>BQ22/BR22</f>
        <v>0.38461538461538464</v>
      </c>
      <c r="BT22" s="1047">
        <v>0.157</v>
      </c>
      <c r="BU22" s="1047">
        <v>1</v>
      </c>
      <c r="BV22" s="1047">
        <v>0.02</v>
      </c>
      <c r="BW22" s="1108">
        <f>BU22*BV22</f>
        <v>0.02</v>
      </c>
      <c r="BX22" s="1076">
        <v>0.20699999999999999</v>
      </c>
      <c r="BY22" s="1076">
        <v>0.25700000000000001</v>
      </c>
      <c r="BZ22" s="1076">
        <v>0.307</v>
      </c>
      <c r="CA22" s="13" t="s">
        <v>247</v>
      </c>
      <c r="CB22" s="14">
        <v>0.5</v>
      </c>
      <c r="CC22" s="244">
        <v>0.125</v>
      </c>
      <c r="CD22" s="355">
        <v>0.125</v>
      </c>
      <c r="CE22" s="543" t="s">
        <v>520</v>
      </c>
      <c r="CF22" s="244">
        <v>0.125</v>
      </c>
      <c r="CG22" s="365">
        <v>0.125</v>
      </c>
      <c r="CH22" s="388" t="s">
        <v>520</v>
      </c>
      <c r="CI22" s="244">
        <v>0.125</v>
      </c>
      <c r="CJ22" s="448">
        <v>0.125</v>
      </c>
      <c r="CK22" s="448" t="s">
        <v>520</v>
      </c>
      <c r="CL22" s="244">
        <v>0.125</v>
      </c>
      <c r="CM22" s="483">
        <v>0.125</v>
      </c>
      <c r="CN22" s="483" t="s">
        <v>520</v>
      </c>
      <c r="CO22" s="984"/>
      <c r="CP22" s="984" t="s">
        <v>218</v>
      </c>
      <c r="CQ22" s="1134"/>
      <c r="CV22" s="535"/>
    </row>
    <row r="23" spans="1:100" ht="49" customHeight="1" x14ac:dyDescent="0.2">
      <c r="A23" s="982"/>
      <c r="B23" s="1018"/>
      <c r="C23" s="836"/>
      <c r="D23" s="836"/>
      <c r="E23" s="984"/>
      <c r="F23" s="998"/>
      <c r="G23" s="836"/>
      <c r="H23" s="1047"/>
      <c r="I23" s="1079"/>
      <c r="J23" s="1076"/>
      <c r="K23" s="1094"/>
      <c r="L23" s="1094"/>
      <c r="M23" s="1047"/>
      <c r="N23" s="1094"/>
      <c r="O23" s="1094"/>
      <c r="P23" s="1047"/>
      <c r="Q23" s="1094"/>
      <c r="R23" s="1094"/>
      <c r="S23" s="1047"/>
      <c r="T23" s="1090"/>
      <c r="U23" s="1090"/>
      <c r="V23" s="1081"/>
      <c r="W23" s="1076"/>
      <c r="X23" s="1047"/>
      <c r="Y23" s="1094"/>
      <c r="Z23" s="1094"/>
      <c r="AA23" s="1047"/>
      <c r="AB23" s="1094"/>
      <c r="AC23" s="1094"/>
      <c r="AD23" s="1047"/>
      <c r="AE23" s="1094"/>
      <c r="AF23" s="1094"/>
      <c r="AG23" s="1047"/>
      <c r="AH23" s="1090"/>
      <c r="AI23" s="1090"/>
      <c r="AJ23" s="1081"/>
      <c r="AK23" s="1048"/>
      <c r="AL23" s="1048"/>
      <c r="AM23" s="1049"/>
      <c r="AN23" s="1076"/>
      <c r="AO23" s="1047"/>
      <c r="AP23" s="1094"/>
      <c r="AQ23" s="1094"/>
      <c r="AR23" s="1047"/>
      <c r="AS23" s="1094"/>
      <c r="AT23" s="1094"/>
      <c r="AU23" s="1047"/>
      <c r="AV23" s="1094"/>
      <c r="AW23" s="1094"/>
      <c r="AX23" s="1047"/>
      <c r="AY23" s="1090"/>
      <c r="AZ23" s="1090"/>
      <c r="BA23" s="1081"/>
      <c r="BB23" s="1094"/>
      <c r="BC23" s="1094"/>
      <c r="BD23" s="1047"/>
      <c r="BE23" s="1094"/>
      <c r="BF23" s="1094"/>
      <c r="BG23" s="1047"/>
      <c r="BH23" s="1094"/>
      <c r="BI23" s="1094"/>
      <c r="BJ23" s="1047"/>
      <c r="BK23" s="1090"/>
      <c r="BL23" s="1090"/>
      <c r="BM23" s="1081"/>
      <c r="BN23" s="1048"/>
      <c r="BO23" s="1048"/>
      <c r="BP23" s="1049"/>
      <c r="BQ23" s="1125"/>
      <c r="BR23" s="1125"/>
      <c r="BS23" s="1160"/>
      <c r="BT23" s="1047"/>
      <c r="BU23" s="1047"/>
      <c r="BV23" s="1047"/>
      <c r="BW23" s="1108"/>
      <c r="BX23" s="1076"/>
      <c r="BY23" s="1076"/>
      <c r="BZ23" s="1076"/>
      <c r="CA23" s="13" t="s">
        <v>246</v>
      </c>
      <c r="CB23" s="14">
        <v>0.5</v>
      </c>
      <c r="CC23" s="244" t="s">
        <v>401</v>
      </c>
      <c r="CD23" s="355" t="s">
        <v>401</v>
      </c>
      <c r="CE23" s="543" t="s">
        <v>401</v>
      </c>
      <c r="CF23" s="244" t="s">
        <v>401</v>
      </c>
      <c r="CG23" s="365" t="s">
        <v>401</v>
      </c>
      <c r="CH23" s="388" t="s">
        <v>401</v>
      </c>
      <c r="CI23" s="244" t="s">
        <v>401</v>
      </c>
      <c r="CJ23" s="448" t="s">
        <v>401</v>
      </c>
      <c r="CK23" s="448" t="s">
        <v>401</v>
      </c>
      <c r="CL23" s="244">
        <v>0.5</v>
      </c>
      <c r="CM23" s="483" t="s">
        <v>401</v>
      </c>
      <c r="CN23" s="483" t="s">
        <v>401</v>
      </c>
      <c r="CO23" s="984"/>
      <c r="CP23" s="984"/>
      <c r="CQ23" s="1134"/>
      <c r="CV23" s="535"/>
    </row>
    <row r="24" spans="1:100" ht="60" customHeight="1" x14ac:dyDescent="0.2">
      <c r="A24" s="982" t="s">
        <v>51</v>
      </c>
      <c r="B24" s="1016" t="s">
        <v>340</v>
      </c>
      <c r="C24" s="836" t="s">
        <v>198</v>
      </c>
      <c r="D24" s="836" t="s">
        <v>431</v>
      </c>
      <c r="E24" s="836" t="s">
        <v>55</v>
      </c>
      <c r="F24" s="998" t="s">
        <v>56</v>
      </c>
      <c r="G24" s="836" t="s">
        <v>30</v>
      </c>
      <c r="H24" s="1047" t="s">
        <v>403</v>
      </c>
      <c r="I24" s="1079">
        <v>2020</v>
      </c>
      <c r="J24" s="1047" t="s">
        <v>403</v>
      </c>
      <c r="K24" s="1094">
        <v>0</v>
      </c>
      <c r="L24" s="1094">
        <v>36</v>
      </c>
      <c r="M24" s="1047">
        <f>K24/L24</f>
        <v>0</v>
      </c>
      <c r="N24" s="1094">
        <v>0</v>
      </c>
      <c r="O24" s="1094">
        <v>36</v>
      </c>
      <c r="P24" s="1047">
        <f>N24/O24</f>
        <v>0</v>
      </c>
      <c r="Q24" s="1094">
        <v>1</v>
      </c>
      <c r="R24" s="1094">
        <v>36</v>
      </c>
      <c r="S24" s="1047">
        <f>Q24/R24</f>
        <v>2.7777777777777776E-2</v>
      </c>
      <c r="T24" s="1090">
        <f>K24+N24+Q24</f>
        <v>1</v>
      </c>
      <c r="U24" s="1090">
        <v>36</v>
      </c>
      <c r="V24" s="1081">
        <f>T24/U24</f>
        <v>2.7777777777777776E-2</v>
      </c>
      <c r="W24" s="1047">
        <v>0.08</v>
      </c>
      <c r="X24" s="1047">
        <f>V24/W24</f>
        <v>0.34722222222222221</v>
      </c>
      <c r="Y24" s="1094">
        <v>0</v>
      </c>
      <c r="Z24" s="1094">
        <v>36</v>
      </c>
      <c r="AA24" s="1047">
        <f>Y24/Z24</f>
        <v>0</v>
      </c>
      <c r="AB24" s="1094">
        <v>1</v>
      </c>
      <c r="AC24" s="1094">
        <v>36</v>
      </c>
      <c r="AD24" s="1047">
        <f>AB24/AC24</f>
        <v>2.7777777777777776E-2</v>
      </c>
      <c r="AE24" s="1094">
        <v>2</v>
      </c>
      <c r="AF24" s="1094">
        <v>36</v>
      </c>
      <c r="AG24" s="1047">
        <f>AE24/AF24</f>
        <v>5.5555555555555552E-2</v>
      </c>
      <c r="AH24" s="1090">
        <f>Y24+AB24+AE24</f>
        <v>3</v>
      </c>
      <c r="AI24" s="1090">
        <v>36</v>
      </c>
      <c r="AJ24" s="1081">
        <f>AH24/AI24</f>
        <v>8.3333333333333329E-2</v>
      </c>
      <c r="AK24" s="1048">
        <f>T24+AH24</f>
        <v>4</v>
      </c>
      <c r="AL24" s="1048">
        <v>36</v>
      </c>
      <c r="AM24" s="1049">
        <f>AK24/AL24</f>
        <v>0.1111111111111111</v>
      </c>
      <c r="AN24" s="1047">
        <v>0.08</v>
      </c>
      <c r="AO24" s="1047">
        <v>0.5</v>
      </c>
      <c r="AP24" s="1094">
        <v>1</v>
      </c>
      <c r="AQ24" s="1094">
        <v>36</v>
      </c>
      <c r="AR24" s="1047">
        <f>AP24/AQ24</f>
        <v>2.7777777777777776E-2</v>
      </c>
      <c r="AS24" s="1094">
        <v>0</v>
      </c>
      <c r="AT24" s="1094">
        <v>36</v>
      </c>
      <c r="AU24" s="1047">
        <f>AS24/AT24</f>
        <v>0</v>
      </c>
      <c r="AV24" s="1094">
        <v>1</v>
      </c>
      <c r="AW24" s="1094">
        <v>39</v>
      </c>
      <c r="AX24" s="1047">
        <f>AV24/AW24</f>
        <v>2.564102564102564E-2</v>
      </c>
      <c r="AY24" s="1090">
        <v>1</v>
      </c>
      <c r="AZ24" s="1090">
        <v>39</v>
      </c>
      <c r="BA24" s="1081">
        <f>AY24/AZ24</f>
        <v>2.564102564102564E-2</v>
      </c>
      <c r="BB24" s="1094">
        <v>1</v>
      </c>
      <c r="BC24" s="1094">
        <v>40</v>
      </c>
      <c r="BD24" s="1076">
        <f>BB24/BC24</f>
        <v>2.5000000000000001E-2</v>
      </c>
      <c r="BE24" s="1094">
        <v>0</v>
      </c>
      <c r="BF24" s="1094">
        <v>40</v>
      </c>
      <c r="BG24" s="1076">
        <f>BE24/BF24</f>
        <v>0</v>
      </c>
      <c r="BH24" s="1094">
        <v>2</v>
      </c>
      <c r="BI24" s="1094">
        <v>41</v>
      </c>
      <c r="BJ24" s="1076">
        <f>BH24/BI24</f>
        <v>4.878048780487805E-2</v>
      </c>
      <c r="BK24" s="1090">
        <v>3</v>
      </c>
      <c r="BL24" s="1090">
        <v>41</v>
      </c>
      <c r="BM24" s="1081">
        <f>BK24/BL24</f>
        <v>7.3170731707317069E-2</v>
      </c>
      <c r="BN24" s="1048">
        <f>AY24+BK24</f>
        <v>4</v>
      </c>
      <c r="BO24" s="1048">
        <v>41</v>
      </c>
      <c r="BP24" s="1049">
        <f>BN24/BO24</f>
        <v>9.7560975609756101E-2</v>
      </c>
      <c r="BQ24" s="1125">
        <f>BN24+AK24</f>
        <v>8</v>
      </c>
      <c r="BR24" s="1125">
        <v>41</v>
      </c>
      <c r="BS24" s="1160">
        <f>BQ24/BR24</f>
        <v>0.1951219512195122</v>
      </c>
      <c r="BT24" s="1047">
        <v>0.08</v>
      </c>
      <c r="BU24" s="1047">
        <v>1</v>
      </c>
      <c r="BV24" s="1047">
        <v>0.08</v>
      </c>
      <c r="BW24" s="1108">
        <f>BU24*BV24</f>
        <v>0.08</v>
      </c>
      <c r="BX24" s="1047">
        <v>0.16</v>
      </c>
      <c r="BY24" s="1047">
        <v>0.24</v>
      </c>
      <c r="BZ24" s="1047">
        <v>0.32</v>
      </c>
      <c r="CA24" s="15" t="s">
        <v>249</v>
      </c>
      <c r="CB24" s="34">
        <v>0.4</v>
      </c>
      <c r="CC24" s="245">
        <v>0.1</v>
      </c>
      <c r="CD24" s="354">
        <v>0.1</v>
      </c>
      <c r="CE24" s="543" t="s">
        <v>521</v>
      </c>
      <c r="CF24" s="245">
        <v>0.1</v>
      </c>
      <c r="CG24" s="364">
        <v>0.1</v>
      </c>
      <c r="CH24" s="388" t="s">
        <v>521</v>
      </c>
      <c r="CI24" s="34">
        <v>0.1</v>
      </c>
      <c r="CJ24" s="446">
        <v>0.1</v>
      </c>
      <c r="CK24" s="448" t="s">
        <v>521</v>
      </c>
      <c r="CL24" s="34">
        <v>0.1</v>
      </c>
      <c r="CM24" s="481">
        <v>0.1</v>
      </c>
      <c r="CN24" s="483" t="s">
        <v>521</v>
      </c>
      <c r="CO24" s="984"/>
      <c r="CP24" s="984" t="s">
        <v>217</v>
      </c>
      <c r="CQ24" s="1134"/>
      <c r="CV24" s="535"/>
    </row>
    <row r="25" spans="1:100" ht="61" customHeight="1" x14ac:dyDescent="0.2">
      <c r="A25" s="982"/>
      <c r="B25" s="1018"/>
      <c r="C25" s="836"/>
      <c r="D25" s="836"/>
      <c r="E25" s="836"/>
      <c r="F25" s="998"/>
      <c r="G25" s="836"/>
      <c r="H25" s="1047"/>
      <c r="I25" s="1079"/>
      <c r="J25" s="1047"/>
      <c r="K25" s="1094"/>
      <c r="L25" s="1094"/>
      <c r="M25" s="1047"/>
      <c r="N25" s="1094"/>
      <c r="O25" s="1094"/>
      <c r="P25" s="1047"/>
      <c r="Q25" s="1094"/>
      <c r="R25" s="1094"/>
      <c r="S25" s="1047"/>
      <c r="T25" s="1090"/>
      <c r="U25" s="1090"/>
      <c r="V25" s="1081"/>
      <c r="W25" s="1047"/>
      <c r="X25" s="1047"/>
      <c r="Y25" s="1094"/>
      <c r="Z25" s="1094"/>
      <c r="AA25" s="1047"/>
      <c r="AB25" s="1094"/>
      <c r="AC25" s="1094"/>
      <c r="AD25" s="1047"/>
      <c r="AE25" s="1094"/>
      <c r="AF25" s="1094"/>
      <c r="AG25" s="1047"/>
      <c r="AH25" s="1090"/>
      <c r="AI25" s="1090"/>
      <c r="AJ25" s="1081"/>
      <c r="AK25" s="1048"/>
      <c r="AL25" s="1048"/>
      <c r="AM25" s="1049"/>
      <c r="AN25" s="1047"/>
      <c r="AO25" s="1047"/>
      <c r="AP25" s="1094"/>
      <c r="AQ25" s="1094"/>
      <c r="AR25" s="1047"/>
      <c r="AS25" s="1094"/>
      <c r="AT25" s="1094"/>
      <c r="AU25" s="1047"/>
      <c r="AV25" s="1094"/>
      <c r="AW25" s="1094"/>
      <c r="AX25" s="1047"/>
      <c r="AY25" s="1090"/>
      <c r="AZ25" s="1090"/>
      <c r="BA25" s="1081"/>
      <c r="BB25" s="1094"/>
      <c r="BC25" s="1094"/>
      <c r="BD25" s="1076"/>
      <c r="BE25" s="1094"/>
      <c r="BF25" s="1094"/>
      <c r="BG25" s="1076"/>
      <c r="BH25" s="1094"/>
      <c r="BI25" s="1094"/>
      <c r="BJ25" s="1076"/>
      <c r="BK25" s="1090"/>
      <c r="BL25" s="1090"/>
      <c r="BM25" s="1081"/>
      <c r="BN25" s="1048"/>
      <c r="BO25" s="1048"/>
      <c r="BP25" s="1049"/>
      <c r="BQ25" s="1125"/>
      <c r="BR25" s="1125"/>
      <c r="BS25" s="1160"/>
      <c r="BT25" s="1047"/>
      <c r="BU25" s="1047"/>
      <c r="BV25" s="1047"/>
      <c r="BW25" s="1108"/>
      <c r="BX25" s="1047"/>
      <c r="BY25" s="1047"/>
      <c r="BZ25" s="1047"/>
      <c r="CA25" s="15" t="s">
        <v>248</v>
      </c>
      <c r="CB25" s="34">
        <v>0.6</v>
      </c>
      <c r="CC25" s="388" t="s">
        <v>401</v>
      </c>
      <c r="CD25" s="388" t="s">
        <v>401</v>
      </c>
      <c r="CE25" s="543" t="s">
        <v>401</v>
      </c>
      <c r="CF25" s="388" t="s">
        <v>401</v>
      </c>
      <c r="CG25" s="388" t="s">
        <v>401</v>
      </c>
      <c r="CH25" s="388" t="s">
        <v>401</v>
      </c>
      <c r="CI25" s="388" t="s">
        <v>401</v>
      </c>
      <c r="CJ25" s="448" t="s">
        <v>401</v>
      </c>
      <c r="CK25" s="448" t="s">
        <v>401</v>
      </c>
      <c r="CL25" s="34">
        <v>0.15</v>
      </c>
      <c r="CM25" s="483" t="s">
        <v>401</v>
      </c>
      <c r="CN25" s="483" t="s">
        <v>401</v>
      </c>
      <c r="CO25" s="984"/>
      <c r="CP25" s="984"/>
      <c r="CQ25" s="1134"/>
      <c r="CV25" s="535"/>
    </row>
    <row r="26" spans="1:100" ht="157" customHeight="1" x14ac:dyDescent="0.2">
      <c r="A26" s="982" t="s">
        <v>51</v>
      </c>
      <c r="B26" s="1016" t="s">
        <v>339</v>
      </c>
      <c r="C26" s="836" t="s">
        <v>198</v>
      </c>
      <c r="D26" s="836" t="s">
        <v>432</v>
      </c>
      <c r="E26" s="836" t="s">
        <v>57</v>
      </c>
      <c r="F26" s="998" t="s">
        <v>58</v>
      </c>
      <c r="G26" s="836" t="s">
        <v>30</v>
      </c>
      <c r="H26" s="1094" t="s">
        <v>404</v>
      </c>
      <c r="I26" s="1079">
        <v>2020</v>
      </c>
      <c r="J26" s="1094" t="s">
        <v>404</v>
      </c>
      <c r="K26" s="1099">
        <v>55</v>
      </c>
      <c r="L26" s="1094">
        <v>4789</v>
      </c>
      <c r="M26" s="1076">
        <f>K26/L26</f>
        <v>1.1484652328252245E-2</v>
      </c>
      <c r="N26" s="1099">
        <v>62</v>
      </c>
      <c r="O26" s="1094">
        <v>4789</v>
      </c>
      <c r="P26" s="1076">
        <f>N26/O26</f>
        <v>1.2946335351847985E-2</v>
      </c>
      <c r="Q26" s="1099">
        <v>90</v>
      </c>
      <c r="R26" s="1094">
        <v>4789</v>
      </c>
      <c r="S26" s="1076">
        <f>Q26/R26</f>
        <v>1.8793067446230945E-2</v>
      </c>
      <c r="T26" s="1090">
        <f>K26+N26+Q26</f>
        <v>207</v>
      </c>
      <c r="U26" s="1090">
        <v>4789</v>
      </c>
      <c r="V26" s="1096">
        <f>T26/U26</f>
        <v>4.3224055126331179E-2</v>
      </c>
      <c r="W26" s="1076">
        <f>23%/4</f>
        <v>5.7500000000000002E-2</v>
      </c>
      <c r="X26" s="1076">
        <f>(V26/W26)/4</f>
        <v>0.18793067446230946</v>
      </c>
      <c r="Y26" s="1099">
        <v>54</v>
      </c>
      <c r="Z26" s="1094">
        <v>4789</v>
      </c>
      <c r="AA26" s="1076">
        <f>Y26/Z26</f>
        <v>1.1275840467738567E-2</v>
      </c>
      <c r="AB26" s="1099">
        <v>59</v>
      </c>
      <c r="AC26" s="1094">
        <v>4789</v>
      </c>
      <c r="AD26" s="1076">
        <f>AB26/AC26</f>
        <v>1.2319899770306954E-2</v>
      </c>
      <c r="AE26" s="1099">
        <v>55</v>
      </c>
      <c r="AF26" s="1094">
        <v>4789</v>
      </c>
      <c r="AG26" s="1076">
        <f>AE26/AF26</f>
        <v>1.1484652328252245E-2</v>
      </c>
      <c r="AH26" s="1090">
        <f>Y26+AB26+AE26</f>
        <v>168</v>
      </c>
      <c r="AI26" s="1090">
        <v>4789</v>
      </c>
      <c r="AJ26" s="1096">
        <f>AH26/AI26</f>
        <v>3.5080392566297768E-2</v>
      </c>
      <c r="AK26" s="1048">
        <f>AH26+T26</f>
        <v>375</v>
      </c>
      <c r="AL26" s="1048">
        <v>4789</v>
      </c>
      <c r="AM26" s="1050">
        <f>AK26/AL26</f>
        <v>7.830444769262894E-2</v>
      </c>
      <c r="AN26" s="1076">
        <v>0.23</v>
      </c>
      <c r="AO26" s="1076">
        <f>AM26/AN26</f>
        <v>0.34045412040273448</v>
      </c>
      <c r="AP26" s="1094">
        <v>55</v>
      </c>
      <c r="AQ26" s="1094">
        <v>4789</v>
      </c>
      <c r="AR26" s="1076">
        <f>AP26/AQ26</f>
        <v>1.1484652328252245E-2</v>
      </c>
      <c r="AS26" s="1094">
        <v>44</v>
      </c>
      <c r="AT26" s="1094">
        <v>4789</v>
      </c>
      <c r="AU26" s="1076">
        <f>AS26/AT26</f>
        <v>9.1877218626017949E-3</v>
      </c>
      <c r="AV26" s="1094">
        <v>39</v>
      </c>
      <c r="AW26" s="1094">
        <v>4789</v>
      </c>
      <c r="AX26" s="1076">
        <f>AV26/AW26</f>
        <v>8.1436625600334097E-3</v>
      </c>
      <c r="AY26" s="1090">
        <f>AP26+AS26+AV26</f>
        <v>138</v>
      </c>
      <c r="AZ26" s="1090">
        <v>4789</v>
      </c>
      <c r="BA26" s="1096">
        <f>AY26/AZ26</f>
        <v>2.8816036750887449E-2</v>
      </c>
      <c r="BB26" s="1094">
        <v>42</v>
      </c>
      <c r="BC26" s="1094">
        <v>4789</v>
      </c>
      <c r="BD26" s="1076">
        <f>BB26/BC26</f>
        <v>8.7700981415744419E-3</v>
      </c>
      <c r="BE26" s="1094">
        <v>45</v>
      </c>
      <c r="BF26" s="1094">
        <v>4789</v>
      </c>
      <c r="BG26" s="1076">
        <f>BE26/BF26</f>
        <v>9.3965337231154723E-3</v>
      </c>
      <c r="BH26" s="1094">
        <v>30</v>
      </c>
      <c r="BI26" s="1094">
        <v>4789</v>
      </c>
      <c r="BJ26" s="1076">
        <f>BH26/BI26</f>
        <v>6.2643558154103149E-3</v>
      </c>
      <c r="BK26" s="1090">
        <f>BB26+BE26+BH26</f>
        <v>117</v>
      </c>
      <c r="BL26" s="1090">
        <v>4789</v>
      </c>
      <c r="BM26" s="1096">
        <f>BK26/BL26</f>
        <v>2.4430987680100231E-2</v>
      </c>
      <c r="BN26" s="1048">
        <f>BK26+AY26</f>
        <v>255</v>
      </c>
      <c r="BO26" s="1048">
        <v>4789</v>
      </c>
      <c r="BP26" s="1050">
        <f>BN26/BO26</f>
        <v>5.324702443098768E-2</v>
      </c>
      <c r="BQ26" s="1125">
        <f>BN26+AK26</f>
        <v>630</v>
      </c>
      <c r="BR26" s="1125">
        <v>4789</v>
      </c>
      <c r="BS26" s="1108">
        <f>BQ26/BR26</f>
        <v>0.13155147212361662</v>
      </c>
      <c r="BT26" s="1076">
        <v>0.23</v>
      </c>
      <c r="BU26" s="1076">
        <v>1</v>
      </c>
      <c r="BV26" s="1076">
        <v>0.02</v>
      </c>
      <c r="BW26" s="1108">
        <f>BU26*BV26</f>
        <v>0.02</v>
      </c>
      <c r="BX26" s="1094" t="s">
        <v>404</v>
      </c>
      <c r="BY26" s="1094" t="s">
        <v>404</v>
      </c>
      <c r="BZ26" s="1094" t="s">
        <v>404</v>
      </c>
      <c r="CA26" s="13" t="s">
        <v>251</v>
      </c>
      <c r="CB26" s="32">
        <v>0.1</v>
      </c>
      <c r="CC26" s="32">
        <v>2.5000000000000001E-2</v>
      </c>
      <c r="CD26" s="32">
        <v>2.5000000000000001E-2</v>
      </c>
      <c r="CE26" s="543" t="s">
        <v>520</v>
      </c>
      <c r="CF26" s="32">
        <v>2.5000000000000001E-2</v>
      </c>
      <c r="CG26" s="32">
        <v>2.5000000000000001E-2</v>
      </c>
      <c r="CH26" s="388" t="s">
        <v>520</v>
      </c>
      <c r="CI26" s="32">
        <v>2.5000000000000001E-2</v>
      </c>
      <c r="CJ26" s="32">
        <v>2.5000000000000001E-2</v>
      </c>
      <c r="CK26" s="448" t="s">
        <v>520</v>
      </c>
      <c r="CL26" s="32">
        <v>2.5000000000000001E-2</v>
      </c>
      <c r="CM26" s="484">
        <v>2.5000000000000001E-2</v>
      </c>
      <c r="CN26" s="483" t="s">
        <v>520</v>
      </c>
      <c r="CO26" s="984"/>
      <c r="CP26" s="984" t="s">
        <v>217</v>
      </c>
      <c r="CQ26" s="1134"/>
      <c r="CV26" s="535"/>
    </row>
    <row r="27" spans="1:100" ht="60" customHeight="1" x14ac:dyDescent="0.2">
      <c r="A27" s="982"/>
      <c r="B27" s="1017"/>
      <c r="C27" s="836"/>
      <c r="D27" s="836"/>
      <c r="E27" s="836"/>
      <c r="F27" s="998"/>
      <c r="G27" s="836"/>
      <c r="H27" s="1094"/>
      <c r="I27" s="1079"/>
      <c r="J27" s="1094"/>
      <c r="K27" s="1099"/>
      <c r="L27" s="1094"/>
      <c r="M27" s="1076"/>
      <c r="N27" s="1099"/>
      <c r="O27" s="1094"/>
      <c r="P27" s="1076"/>
      <c r="Q27" s="1099"/>
      <c r="R27" s="1094"/>
      <c r="S27" s="1076"/>
      <c r="T27" s="1090"/>
      <c r="U27" s="1090"/>
      <c r="V27" s="1096"/>
      <c r="W27" s="1076"/>
      <c r="X27" s="1076"/>
      <c r="Y27" s="1099"/>
      <c r="Z27" s="1094"/>
      <c r="AA27" s="1076"/>
      <c r="AB27" s="1099"/>
      <c r="AC27" s="1094"/>
      <c r="AD27" s="1076"/>
      <c r="AE27" s="1099"/>
      <c r="AF27" s="1094"/>
      <c r="AG27" s="1076"/>
      <c r="AH27" s="1090"/>
      <c r="AI27" s="1090"/>
      <c r="AJ27" s="1096"/>
      <c r="AK27" s="1048"/>
      <c r="AL27" s="1048"/>
      <c r="AM27" s="1050"/>
      <c r="AN27" s="1076"/>
      <c r="AO27" s="1076"/>
      <c r="AP27" s="1094"/>
      <c r="AQ27" s="1094"/>
      <c r="AR27" s="1076"/>
      <c r="AS27" s="1094"/>
      <c r="AT27" s="1094"/>
      <c r="AU27" s="1076"/>
      <c r="AV27" s="1094"/>
      <c r="AW27" s="1094"/>
      <c r="AX27" s="1076"/>
      <c r="AY27" s="1090"/>
      <c r="AZ27" s="1090"/>
      <c r="BA27" s="1096"/>
      <c r="BB27" s="1094"/>
      <c r="BC27" s="1094"/>
      <c r="BD27" s="1076"/>
      <c r="BE27" s="1094"/>
      <c r="BF27" s="1094"/>
      <c r="BG27" s="1076"/>
      <c r="BH27" s="1094"/>
      <c r="BI27" s="1094"/>
      <c r="BJ27" s="1076"/>
      <c r="BK27" s="1090"/>
      <c r="BL27" s="1090"/>
      <c r="BM27" s="1096"/>
      <c r="BN27" s="1048"/>
      <c r="BO27" s="1048"/>
      <c r="BP27" s="1050"/>
      <c r="BQ27" s="1125"/>
      <c r="BR27" s="1125"/>
      <c r="BS27" s="1108"/>
      <c r="BT27" s="1076"/>
      <c r="BU27" s="1076"/>
      <c r="BV27" s="1076"/>
      <c r="BW27" s="1108"/>
      <c r="BX27" s="1094"/>
      <c r="BY27" s="1094"/>
      <c r="BZ27" s="1094"/>
      <c r="CA27" s="13" t="s">
        <v>252</v>
      </c>
      <c r="CB27" s="32">
        <v>0.3</v>
      </c>
      <c r="CC27" s="32">
        <v>7.4999999999999997E-2</v>
      </c>
      <c r="CD27" s="32">
        <v>7.4999999999999997E-2</v>
      </c>
      <c r="CE27" s="544" t="s">
        <v>538</v>
      </c>
      <c r="CF27" s="32">
        <v>7.4999999999999997E-2</v>
      </c>
      <c r="CG27" s="32">
        <v>7.4999999999999997E-2</v>
      </c>
      <c r="CH27" s="32" t="s">
        <v>538</v>
      </c>
      <c r="CI27" s="32">
        <v>7.4999999999999997E-2</v>
      </c>
      <c r="CJ27" s="32">
        <v>7.4999999999999997E-2</v>
      </c>
      <c r="CK27" s="32" t="s">
        <v>538</v>
      </c>
      <c r="CL27" s="32">
        <v>7.4999999999999997E-2</v>
      </c>
      <c r="CM27" s="484">
        <v>7.4999999999999997E-2</v>
      </c>
      <c r="CN27" s="484" t="s">
        <v>538</v>
      </c>
      <c r="CO27" s="984"/>
      <c r="CP27" s="984"/>
      <c r="CQ27" s="1134"/>
      <c r="CV27" s="532"/>
    </row>
    <row r="28" spans="1:100" ht="44" customHeight="1" x14ac:dyDescent="0.2">
      <c r="A28" s="982"/>
      <c r="B28" s="1017"/>
      <c r="C28" s="836"/>
      <c r="D28" s="836"/>
      <c r="E28" s="836"/>
      <c r="F28" s="998"/>
      <c r="G28" s="836"/>
      <c r="H28" s="1094"/>
      <c r="I28" s="1079"/>
      <c r="J28" s="1094"/>
      <c r="K28" s="1099"/>
      <c r="L28" s="1094"/>
      <c r="M28" s="1076"/>
      <c r="N28" s="1099"/>
      <c r="O28" s="1094"/>
      <c r="P28" s="1076"/>
      <c r="Q28" s="1099"/>
      <c r="R28" s="1094"/>
      <c r="S28" s="1076"/>
      <c r="T28" s="1090"/>
      <c r="U28" s="1090"/>
      <c r="V28" s="1096"/>
      <c r="W28" s="1076"/>
      <c r="X28" s="1076"/>
      <c r="Y28" s="1099"/>
      <c r="Z28" s="1094"/>
      <c r="AA28" s="1076"/>
      <c r="AB28" s="1099"/>
      <c r="AC28" s="1094"/>
      <c r="AD28" s="1076"/>
      <c r="AE28" s="1099"/>
      <c r="AF28" s="1094"/>
      <c r="AG28" s="1076"/>
      <c r="AH28" s="1090"/>
      <c r="AI28" s="1090"/>
      <c r="AJ28" s="1096"/>
      <c r="AK28" s="1048"/>
      <c r="AL28" s="1048"/>
      <c r="AM28" s="1050"/>
      <c r="AN28" s="1076"/>
      <c r="AO28" s="1076"/>
      <c r="AP28" s="1094"/>
      <c r="AQ28" s="1094"/>
      <c r="AR28" s="1076"/>
      <c r="AS28" s="1094"/>
      <c r="AT28" s="1094"/>
      <c r="AU28" s="1076"/>
      <c r="AV28" s="1094"/>
      <c r="AW28" s="1094"/>
      <c r="AX28" s="1076"/>
      <c r="AY28" s="1090"/>
      <c r="AZ28" s="1090"/>
      <c r="BA28" s="1096"/>
      <c r="BB28" s="1094"/>
      <c r="BC28" s="1094"/>
      <c r="BD28" s="1076"/>
      <c r="BE28" s="1094"/>
      <c r="BF28" s="1094"/>
      <c r="BG28" s="1076"/>
      <c r="BH28" s="1094"/>
      <c r="BI28" s="1094"/>
      <c r="BJ28" s="1076"/>
      <c r="BK28" s="1090"/>
      <c r="BL28" s="1090"/>
      <c r="BM28" s="1096"/>
      <c r="BN28" s="1048"/>
      <c r="BO28" s="1048"/>
      <c r="BP28" s="1050"/>
      <c r="BQ28" s="1125"/>
      <c r="BR28" s="1125"/>
      <c r="BS28" s="1108"/>
      <c r="BT28" s="1076"/>
      <c r="BU28" s="1076"/>
      <c r="BV28" s="1076"/>
      <c r="BW28" s="1108"/>
      <c r="BX28" s="1094"/>
      <c r="BY28" s="1094"/>
      <c r="BZ28" s="1094"/>
      <c r="CA28" s="13" t="s">
        <v>253</v>
      </c>
      <c r="CB28" s="32">
        <v>0.3</v>
      </c>
      <c r="CC28" s="32">
        <v>7.4999999999999997E-2</v>
      </c>
      <c r="CD28" s="32">
        <v>7.4999999999999997E-2</v>
      </c>
      <c r="CE28" s="544" t="s">
        <v>539</v>
      </c>
      <c r="CF28" s="32">
        <v>7.4999999999999997E-2</v>
      </c>
      <c r="CG28" s="32">
        <v>7.4999999999999997E-2</v>
      </c>
      <c r="CH28" s="32" t="s">
        <v>539</v>
      </c>
      <c r="CI28" s="32">
        <v>7.4999999999999997E-2</v>
      </c>
      <c r="CJ28" s="32">
        <v>7.4999999999999997E-2</v>
      </c>
      <c r="CK28" s="32" t="s">
        <v>539</v>
      </c>
      <c r="CL28" s="32">
        <v>7.4999999999999997E-2</v>
      </c>
      <c r="CM28" s="484">
        <v>7.4999999999999997E-2</v>
      </c>
      <c r="CN28" s="484" t="s">
        <v>539</v>
      </c>
      <c r="CO28" s="984"/>
      <c r="CP28" s="984"/>
      <c r="CQ28" s="1134"/>
      <c r="CV28" s="532"/>
    </row>
    <row r="29" spans="1:100" ht="65" customHeight="1" x14ac:dyDescent="0.2">
      <c r="A29" s="982"/>
      <c r="B29" s="1018"/>
      <c r="C29" s="836"/>
      <c r="D29" s="836"/>
      <c r="E29" s="836"/>
      <c r="F29" s="998"/>
      <c r="G29" s="836"/>
      <c r="H29" s="1094"/>
      <c r="I29" s="1079"/>
      <c r="J29" s="1094"/>
      <c r="K29" s="1099"/>
      <c r="L29" s="1094"/>
      <c r="M29" s="1076"/>
      <c r="N29" s="1099"/>
      <c r="O29" s="1094"/>
      <c r="P29" s="1076"/>
      <c r="Q29" s="1099"/>
      <c r="R29" s="1094"/>
      <c r="S29" s="1076"/>
      <c r="T29" s="1090"/>
      <c r="U29" s="1090"/>
      <c r="V29" s="1096"/>
      <c r="W29" s="1076"/>
      <c r="X29" s="1076"/>
      <c r="Y29" s="1099"/>
      <c r="Z29" s="1094"/>
      <c r="AA29" s="1076"/>
      <c r="AB29" s="1099"/>
      <c r="AC29" s="1094"/>
      <c r="AD29" s="1076"/>
      <c r="AE29" s="1099"/>
      <c r="AF29" s="1094"/>
      <c r="AG29" s="1076"/>
      <c r="AH29" s="1090"/>
      <c r="AI29" s="1090"/>
      <c r="AJ29" s="1096"/>
      <c r="AK29" s="1048"/>
      <c r="AL29" s="1048"/>
      <c r="AM29" s="1050"/>
      <c r="AN29" s="1076"/>
      <c r="AO29" s="1076"/>
      <c r="AP29" s="1094"/>
      <c r="AQ29" s="1094"/>
      <c r="AR29" s="1076"/>
      <c r="AS29" s="1094"/>
      <c r="AT29" s="1094"/>
      <c r="AU29" s="1076"/>
      <c r="AV29" s="1094"/>
      <c r="AW29" s="1094"/>
      <c r="AX29" s="1076"/>
      <c r="AY29" s="1090"/>
      <c r="AZ29" s="1090"/>
      <c r="BA29" s="1096"/>
      <c r="BB29" s="1094"/>
      <c r="BC29" s="1094"/>
      <c r="BD29" s="1076"/>
      <c r="BE29" s="1094"/>
      <c r="BF29" s="1094"/>
      <c r="BG29" s="1076"/>
      <c r="BH29" s="1094"/>
      <c r="BI29" s="1094"/>
      <c r="BJ29" s="1076"/>
      <c r="BK29" s="1090"/>
      <c r="BL29" s="1090"/>
      <c r="BM29" s="1096"/>
      <c r="BN29" s="1048"/>
      <c r="BO29" s="1048"/>
      <c r="BP29" s="1050"/>
      <c r="BQ29" s="1125"/>
      <c r="BR29" s="1125"/>
      <c r="BS29" s="1108"/>
      <c r="BT29" s="1076"/>
      <c r="BU29" s="1076"/>
      <c r="BV29" s="1076"/>
      <c r="BW29" s="1108"/>
      <c r="BX29" s="1094"/>
      <c r="BY29" s="1094"/>
      <c r="BZ29" s="1094"/>
      <c r="CA29" s="13" t="s">
        <v>250</v>
      </c>
      <c r="CB29" s="32">
        <v>0.3</v>
      </c>
      <c r="CC29" s="32">
        <v>7.4999999999999997E-2</v>
      </c>
      <c r="CD29" s="32">
        <v>7.4999999999999997E-2</v>
      </c>
      <c r="CE29" s="544" t="s">
        <v>540</v>
      </c>
      <c r="CF29" s="32">
        <v>7.4999999999999997E-2</v>
      </c>
      <c r="CG29" s="32">
        <v>7.4999999999999997E-2</v>
      </c>
      <c r="CH29" s="32" t="s">
        <v>540</v>
      </c>
      <c r="CI29" s="32">
        <v>7.4999999999999997E-2</v>
      </c>
      <c r="CJ29" s="32">
        <v>7.4999999999999997E-2</v>
      </c>
      <c r="CK29" s="32" t="s">
        <v>540</v>
      </c>
      <c r="CL29" s="32">
        <v>7.4999999999999997E-2</v>
      </c>
      <c r="CM29" s="484">
        <v>7.4999999999999997E-2</v>
      </c>
      <c r="CN29" s="484" t="s">
        <v>540</v>
      </c>
      <c r="CO29" s="984"/>
      <c r="CP29" s="984"/>
      <c r="CQ29" s="1134"/>
      <c r="CV29" s="532"/>
    </row>
    <row r="30" spans="1:100" ht="178" customHeight="1" x14ac:dyDescent="0.2">
      <c r="A30" s="982" t="s">
        <v>51</v>
      </c>
      <c r="B30" s="1016" t="s">
        <v>340</v>
      </c>
      <c r="C30" s="836" t="s">
        <v>198</v>
      </c>
      <c r="D30" s="836" t="s">
        <v>469</v>
      </c>
      <c r="E30" s="836" t="s">
        <v>59</v>
      </c>
      <c r="F30" s="998" t="s">
        <v>451</v>
      </c>
      <c r="G30" s="836" t="s">
        <v>30</v>
      </c>
      <c r="H30" s="1094" t="s">
        <v>468</v>
      </c>
      <c r="I30" s="1079">
        <v>2020</v>
      </c>
      <c r="J30" s="1077">
        <v>0.7258</v>
      </c>
      <c r="K30" s="1094">
        <v>0</v>
      </c>
      <c r="L30" s="1094">
        <v>0</v>
      </c>
      <c r="M30" s="1097" t="e">
        <f>K30/L30</f>
        <v>#DIV/0!</v>
      </c>
      <c r="N30" s="1094">
        <v>0</v>
      </c>
      <c r="O30" s="1094">
        <v>1</v>
      </c>
      <c r="P30" s="1097">
        <f>N30/O30</f>
        <v>0</v>
      </c>
      <c r="Q30" s="1094">
        <v>0</v>
      </c>
      <c r="R30" s="1094">
        <v>0</v>
      </c>
      <c r="S30" s="1097" t="e">
        <f>Q30/R30</f>
        <v>#DIV/0!</v>
      </c>
      <c r="T30" s="1090">
        <f>K30+N30+Q30</f>
        <v>0</v>
      </c>
      <c r="U30" s="1090">
        <f>L30+O30+R30</f>
        <v>1</v>
      </c>
      <c r="V30" s="1098">
        <f>T30/U30</f>
        <v>0</v>
      </c>
      <c r="W30" s="1077">
        <v>0.18149999999999999</v>
      </c>
      <c r="X30" s="1077">
        <f>(V30/W30)/4</f>
        <v>0</v>
      </c>
      <c r="Y30" s="1094">
        <v>0</v>
      </c>
      <c r="Z30" s="1094">
        <v>0</v>
      </c>
      <c r="AA30" s="1097" t="e">
        <f>Y30/Z30</f>
        <v>#DIV/0!</v>
      </c>
      <c r="AB30" s="1094">
        <v>1</v>
      </c>
      <c r="AC30" s="1094">
        <v>7</v>
      </c>
      <c r="AD30" s="1097">
        <f>AB30/AC30</f>
        <v>0.14285714285714285</v>
      </c>
      <c r="AE30" s="1094">
        <v>0</v>
      </c>
      <c r="AF30" s="1094">
        <v>2</v>
      </c>
      <c r="AG30" s="1097">
        <f>AE30/AF30</f>
        <v>0</v>
      </c>
      <c r="AH30" s="1090">
        <f>Y30+AB30+AE30</f>
        <v>1</v>
      </c>
      <c r="AI30" s="1090">
        <f>Z30+AC30+AF30</f>
        <v>9</v>
      </c>
      <c r="AJ30" s="1098">
        <f>AH30/AI30</f>
        <v>0.1111111111111111</v>
      </c>
      <c r="AK30" s="1048">
        <f>AH30+T30</f>
        <v>1</v>
      </c>
      <c r="AL30" s="1048">
        <f>AI30+U30</f>
        <v>10</v>
      </c>
      <c r="AM30" s="1071">
        <f>AK30/AL30</f>
        <v>0.1</v>
      </c>
      <c r="AN30" s="1077">
        <f>72.6%</f>
        <v>0.72599999999999998</v>
      </c>
      <c r="AO30" s="1077">
        <f>AM30/AN30</f>
        <v>0.13774104683195593</v>
      </c>
      <c r="AP30" s="1094">
        <v>0</v>
      </c>
      <c r="AQ30" s="1094">
        <v>0</v>
      </c>
      <c r="AR30" s="1097" t="e">
        <f>AP30/AQ30</f>
        <v>#DIV/0!</v>
      </c>
      <c r="AS30" s="1094">
        <v>0</v>
      </c>
      <c r="AT30" s="1094">
        <v>0</v>
      </c>
      <c r="AU30" s="1097" t="e">
        <f>AS30/AT30</f>
        <v>#DIV/0!</v>
      </c>
      <c r="AV30" s="1094">
        <v>0</v>
      </c>
      <c r="AW30" s="1094">
        <v>0</v>
      </c>
      <c r="AX30" s="1097" t="e">
        <f>AV30/AW30</f>
        <v>#DIV/0!</v>
      </c>
      <c r="AY30" s="1090">
        <f>AP30+AS30+AV30</f>
        <v>0</v>
      </c>
      <c r="AZ30" s="1090">
        <f>AQ30+AT30+AW30</f>
        <v>0</v>
      </c>
      <c r="BA30" s="1098" t="e">
        <f>AY30/AZ30</f>
        <v>#DIV/0!</v>
      </c>
      <c r="BB30" s="1094">
        <v>2</v>
      </c>
      <c r="BC30" s="1094">
        <v>2</v>
      </c>
      <c r="BD30" s="1097">
        <f>BB30/BC30</f>
        <v>1</v>
      </c>
      <c r="BE30" s="1094">
        <v>0</v>
      </c>
      <c r="BF30" s="1094">
        <v>0</v>
      </c>
      <c r="BG30" s="1097" t="e">
        <f>BE30/BF30</f>
        <v>#DIV/0!</v>
      </c>
      <c r="BH30" s="1094">
        <v>2</v>
      </c>
      <c r="BI30" s="1094">
        <v>2</v>
      </c>
      <c r="BJ30" s="1097">
        <f>BH30/BI30</f>
        <v>1</v>
      </c>
      <c r="BK30" s="1090">
        <f>BB30+BE30+BH30</f>
        <v>4</v>
      </c>
      <c r="BL30" s="1090">
        <f>BC30+BF30+BI30</f>
        <v>4</v>
      </c>
      <c r="BM30" s="1098">
        <f>BK30/BL30</f>
        <v>1</v>
      </c>
      <c r="BN30" s="1048">
        <f>BK30+AY30</f>
        <v>4</v>
      </c>
      <c r="BO30" s="1048">
        <f>BL30+AZ30</f>
        <v>4</v>
      </c>
      <c r="BP30" s="1123">
        <f>BN30/BO30</f>
        <v>1</v>
      </c>
      <c r="BQ30" s="1125">
        <f>BN30+AK30</f>
        <v>5</v>
      </c>
      <c r="BR30" s="1125">
        <f>BO30+AL30</f>
        <v>14</v>
      </c>
      <c r="BS30" s="1173">
        <f>BQ30/BR30</f>
        <v>0.35714285714285715</v>
      </c>
      <c r="BT30" s="1077">
        <v>0.72599999999999998</v>
      </c>
      <c r="BU30" s="1124">
        <f>BS30/BT30</f>
        <v>0.4919323101141283</v>
      </c>
      <c r="BV30" s="1077">
        <v>0.02</v>
      </c>
      <c r="BW30" s="1109">
        <f>BU30*BV30</f>
        <v>9.8386462022825669E-3</v>
      </c>
      <c r="BX30" s="1132">
        <f>J30+2%</f>
        <v>0.74580000000000002</v>
      </c>
      <c r="BY30" s="1132">
        <f>BX30+2%</f>
        <v>0.76580000000000004</v>
      </c>
      <c r="BZ30" s="1132">
        <f>BY30+2%</f>
        <v>0.78580000000000005</v>
      </c>
      <c r="CA30" s="15" t="s">
        <v>255</v>
      </c>
      <c r="CB30" s="14">
        <v>0.4</v>
      </c>
      <c r="CC30" s="14">
        <v>0.1</v>
      </c>
      <c r="CD30" s="14">
        <v>0.1</v>
      </c>
      <c r="CE30" s="543" t="s">
        <v>520</v>
      </c>
      <c r="CF30" s="14">
        <v>0.1</v>
      </c>
      <c r="CG30" s="14">
        <v>0.1</v>
      </c>
      <c r="CH30" s="388" t="s">
        <v>520</v>
      </c>
      <c r="CI30" s="14">
        <v>0.1</v>
      </c>
      <c r="CJ30" s="14">
        <v>0.1</v>
      </c>
      <c r="CK30" s="448" t="s">
        <v>520</v>
      </c>
      <c r="CL30" s="14">
        <v>0.1</v>
      </c>
      <c r="CM30" s="14">
        <v>0.1</v>
      </c>
      <c r="CN30" s="483" t="s">
        <v>520</v>
      </c>
      <c r="CO30" s="984"/>
      <c r="CP30" s="984" t="s">
        <v>218</v>
      </c>
      <c r="CQ30" s="1134"/>
      <c r="CR30" s="682">
        <f>5/BR26</f>
        <v>1.0440593025683859E-3</v>
      </c>
      <c r="CV30" s="532"/>
    </row>
    <row r="31" spans="1:100" ht="62" customHeight="1" x14ac:dyDescent="0.2">
      <c r="A31" s="982"/>
      <c r="B31" s="1017"/>
      <c r="C31" s="836"/>
      <c r="D31" s="836"/>
      <c r="E31" s="836"/>
      <c r="F31" s="998"/>
      <c r="G31" s="836"/>
      <c r="H31" s="1094"/>
      <c r="I31" s="1079"/>
      <c r="J31" s="1077"/>
      <c r="K31" s="1094"/>
      <c r="L31" s="1094"/>
      <c r="M31" s="1097"/>
      <c r="N31" s="1094"/>
      <c r="O31" s="1094"/>
      <c r="P31" s="1097"/>
      <c r="Q31" s="1094"/>
      <c r="R31" s="1094"/>
      <c r="S31" s="1097"/>
      <c r="T31" s="1090"/>
      <c r="U31" s="1090"/>
      <c r="V31" s="1098"/>
      <c r="W31" s="1077"/>
      <c r="X31" s="1077"/>
      <c r="Y31" s="1094"/>
      <c r="Z31" s="1094"/>
      <c r="AA31" s="1097"/>
      <c r="AB31" s="1094"/>
      <c r="AC31" s="1094"/>
      <c r="AD31" s="1097"/>
      <c r="AE31" s="1094"/>
      <c r="AF31" s="1094"/>
      <c r="AG31" s="1097"/>
      <c r="AH31" s="1090"/>
      <c r="AI31" s="1090"/>
      <c r="AJ31" s="1098"/>
      <c r="AK31" s="1048"/>
      <c r="AL31" s="1048"/>
      <c r="AM31" s="1071"/>
      <c r="AN31" s="1077"/>
      <c r="AO31" s="1077"/>
      <c r="AP31" s="1094"/>
      <c r="AQ31" s="1094"/>
      <c r="AR31" s="1097"/>
      <c r="AS31" s="1094"/>
      <c r="AT31" s="1094"/>
      <c r="AU31" s="1097"/>
      <c r="AV31" s="1094"/>
      <c r="AW31" s="1094"/>
      <c r="AX31" s="1097"/>
      <c r="AY31" s="1090"/>
      <c r="AZ31" s="1090"/>
      <c r="BA31" s="1098"/>
      <c r="BB31" s="1094"/>
      <c r="BC31" s="1094"/>
      <c r="BD31" s="1097"/>
      <c r="BE31" s="1094"/>
      <c r="BF31" s="1094"/>
      <c r="BG31" s="1097"/>
      <c r="BH31" s="1094"/>
      <c r="BI31" s="1094"/>
      <c r="BJ31" s="1097"/>
      <c r="BK31" s="1090"/>
      <c r="BL31" s="1090"/>
      <c r="BM31" s="1098"/>
      <c r="BN31" s="1048"/>
      <c r="BO31" s="1048"/>
      <c r="BP31" s="1123"/>
      <c r="BQ31" s="1125"/>
      <c r="BR31" s="1125"/>
      <c r="BS31" s="1173"/>
      <c r="BT31" s="1077"/>
      <c r="BU31" s="1124"/>
      <c r="BV31" s="1077"/>
      <c r="BW31" s="1109"/>
      <c r="BX31" s="1132"/>
      <c r="BY31" s="1132"/>
      <c r="BZ31" s="1132"/>
      <c r="CA31" s="15" t="s">
        <v>486</v>
      </c>
      <c r="CB31" s="14">
        <v>0.3</v>
      </c>
      <c r="CC31" s="32">
        <v>7.4999999999999997E-2</v>
      </c>
      <c r="CD31" s="32">
        <v>7.4999999999999997E-2</v>
      </c>
      <c r="CE31" s="544" t="s">
        <v>538</v>
      </c>
      <c r="CF31" s="32">
        <v>7.4999999999999997E-2</v>
      </c>
      <c r="CG31" s="32">
        <v>7.4999999999999997E-2</v>
      </c>
      <c r="CH31" s="32" t="s">
        <v>538</v>
      </c>
      <c r="CI31" s="32">
        <v>7.4999999999999997E-2</v>
      </c>
      <c r="CJ31" s="32">
        <v>7.4999999999999997E-2</v>
      </c>
      <c r="CK31" s="32" t="s">
        <v>538</v>
      </c>
      <c r="CL31" s="32">
        <v>7.4999999999999997E-2</v>
      </c>
      <c r="CM31" s="484">
        <v>7.4999999999999997E-2</v>
      </c>
      <c r="CN31" s="484" t="s">
        <v>538</v>
      </c>
      <c r="CO31" s="984"/>
      <c r="CP31" s="984"/>
      <c r="CQ31" s="1134"/>
      <c r="CV31" s="532"/>
    </row>
    <row r="32" spans="1:100" ht="34" x14ac:dyDescent="0.2">
      <c r="A32" s="982"/>
      <c r="B32" s="1018"/>
      <c r="C32" s="836"/>
      <c r="D32" s="836"/>
      <c r="E32" s="836"/>
      <c r="F32" s="998"/>
      <c r="G32" s="836"/>
      <c r="H32" s="1094"/>
      <c r="I32" s="1079"/>
      <c r="J32" s="1077"/>
      <c r="K32" s="1094"/>
      <c r="L32" s="1094"/>
      <c r="M32" s="1097"/>
      <c r="N32" s="1094"/>
      <c r="O32" s="1094"/>
      <c r="P32" s="1097"/>
      <c r="Q32" s="1094"/>
      <c r="R32" s="1094"/>
      <c r="S32" s="1097"/>
      <c r="T32" s="1090"/>
      <c r="U32" s="1090"/>
      <c r="V32" s="1098"/>
      <c r="W32" s="1077"/>
      <c r="X32" s="1077"/>
      <c r="Y32" s="1094"/>
      <c r="Z32" s="1094"/>
      <c r="AA32" s="1097"/>
      <c r="AB32" s="1094"/>
      <c r="AC32" s="1094"/>
      <c r="AD32" s="1097"/>
      <c r="AE32" s="1094"/>
      <c r="AF32" s="1094"/>
      <c r="AG32" s="1097"/>
      <c r="AH32" s="1090"/>
      <c r="AI32" s="1090"/>
      <c r="AJ32" s="1098"/>
      <c r="AK32" s="1048"/>
      <c r="AL32" s="1048"/>
      <c r="AM32" s="1071"/>
      <c r="AN32" s="1077"/>
      <c r="AO32" s="1077"/>
      <c r="AP32" s="1094"/>
      <c r="AQ32" s="1094"/>
      <c r="AR32" s="1097"/>
      <c r="AS32" s="1094"/>
      <c r="AT32" s="1094"/>
      <c r="AU32" s="1097"/>
      <c r="AV32" s="1094"/>
      <c r="AW32" s="1094"/>
      <c r="AX32" s="1097"/>
      <c r="AY32" s="1090"/>
      <c r="AZ32" s="1090"/>
      <c r="BA32" s="1098"/>
      <c r="BB32" s="1094"/>
      <c r="BC32" s="1094"/>
      <c r="BD32" s="1097"/>
      <c r="BE32" s="1094"/>
      <c r="BF32" s="1094"/>
      <c r="BG32" s="1097"/>
      <c r="BH32" s="1094"/>
      <c r="BI32" s="1094"/>
      <c r="BJ32" s="1097"/>
      <c r="BK32" s="1090"/>
      <c r="BL32" s="1090"/>
      <c r="BM32" s="1098"/>
      <c r="BN32" s="1048"/>
      <c r="BO32" s="1048"/>
      <c r="BP32" s="1123"/>
      <c r="BQ32" s="1125"/>
      <c r="BR32" s="1125"/>
      <c r="BS32" s="1173"/>
      <c r="BT32" s="1077"/>
      <c r="BU32" s="1124"/>
      <c r="BV32" s="1077"/>
      <c r="BW32" s="1109"/>
      <c r="BX32" s="1132"/>
      <c r="BY32" s="1132"/>
      <c r="BZ32" s="1132"/>
      <c r="CA32" s="15" t="s">
        <v>254</v>
      </c>
      <c r="CB32" s="14">
        <v>0.3</v>
      </c>
      <c r="CC32" s="32">
        <v>7.4999999999999997E-2</v>
      </c>
      <c r="CD32" s="32">
        <v>7.4999999999999997E-2</v>
      </c>
      <c r="CE32" s="544" t="s">
        <v>540</v>
      </c>
      <c r="CF32" s="32">
        <v>7.4999999999999997E-2</v>
      </c>
      <c r="CG32" s="32">
        <v>7.4999999999999997E-2</v>
      </c>
      <c r="CH32" s="32" t="s">
        <v>540</v>
      </c>
      <c r="CI32" s="32">
        <v>7.4999999999999997E-2</v>
      </c>
      <c r="CJ32" s="32">
        <v>7.4999999999999997E-2</v>
      </c>
      <c r="CK32" s="32" t="s">
        <v>540</v>
      </c>
      <c r="CL32" s="32">
        <v>7.4999999999999997E-2</v>
      </c>
      <c r="CM32" s="484">
        <v>7.4999999999999997E-2</v>
      </c>
      <c r="CN32" s="484" t="s">
        <v>540</v>
      </c>
      <c r="CO32" s="984"/>
      <c r="CP32" s="984"/>
      <c r="CQ32" s="1134"/>
      <c r="CV32" s="535"/>
    </row>
    <row r="33" spans="1:100" ht="52" customHeight="1" x14ac:dyDescent="0.2">
      <c r="A33" s="982" t="s">
        <v>51</v>
      </c>
      <c r="B33" s="1016" t="s">
        <v>340</v>
      </c>
      <c r="C33" s="836" t="s">
        <v>198</v>
      </c>
      <c r="D33" s="836" t="s">
        <v>433</v>
      </c>
      <c r="E33" s="836" t="s">
        <v>60</v>
      </c>
      <c r="F33" s="998" t="s">
        <v>61</v>
      </c>
      <c r="G33" s="836" t="s">
        <v>30</v>
      </c>
      <c r="H33" s="1076" t="s">
        <v>405</v>
      </c>
      <c r="I33" s="1079">
        <v>2020</v>
      </c>
      <c r="J33" s="1076" t="s">
        <v>434</v>
      </c>
      <c r="K33" s="1094">
        <v>3</v>
      </c>
      <c r="L33" s="1094">
        <v>558</v>
      </c>
      <c r="M33" s="1076">
        <f>K33/L33</f>
        <v>5.3763440860215058E-3</v>
      </c>
      <c r="N33" s="1094">
        <v>4</v>
      </c>
      <c r="O33" s="1094">
        <f>L33+N30</f>
        <v>558</v>
      </c>
      <c r="P33" s="1076">
        <f>N33/O33</f>
        <v>7.1684587813620072E-3</v>
      </c>
      <c r="Q33" s="1094">
        <v>7</v>
      </c>
      <c r="R33" s="1094">
        <f>O33+Q30</f>
        <v>558</v>
      </c>
      <c r="S33" s="1076">
        <f>Q33/R33</f>
        <v>1.2544802867383513E-2</v>
      </c>
      <c r="T33" s="1090">
        <f>K33+N33+Q33</f>
        <v>14</v>
      </c>
      <c r="U33" s="1090">
        <f>R33</f>
        <v>558</v>
      </c>
      <c r="V33" s="1096">
        <f>T33/U33</f>
        <v>2.5089605734767026E-2</v>
      </c>
      <c r="W33" s="1076">
        <v>0.1</v>
      </c>
      <c r="X33" s="1078">
        <f>(V33/W33)/4</f>
        <v>6.2724014336917558E-2</v>
      </c>
      <c r="Y33" s="1094">
        <v>9</v>
      </c>
      <c r="Z33" s="1094">
        <f>U33</f>
        <v>558</v>
      </c>
      <c r="AA33" s="1076">
        <f>Y33/Z33</f>
        <v>1.6129032258064516E-2</v>
      </c>
      <c r="AB33" s="1094">
        <v>22</v>
      </c>
      <c r="AC33" s="1094">
        <f>Z33+AB30</f>
        <v>559</v>
      </c>
      <c r="AD33" s="1076">
        <f>AB33/AC33</f>
        <v>3.9355992844364938E-2</v>
      </c>
      <c r="AE33" s="1094">
        <v>59</v>
      </c>
      <c r="AF33" s="1094">
        <f>AC33+AE30</f>
        <v>559</v>
      </c>
      <c r="AG33" s="1076">
        <f>AE33/AF33</f>
        <v>0.10554561717352415</v>
      </c>
      <c r="AH33" s="1090">
        <f>Y33+AB33+AE33</f>
        <v>90</v>
      </c>
      <c r="AI33" s="1090">
        <f>AF33</f>
        <v>559</v>
      </c>
      <c r="AJ33" s="1096">
        <f>AH33/AI33</f>
        <v>0.16100178890876565</v>
      </c>
      <c r="AK33" s="1048">
        <f>AH33+T33</f>
        <v>104</v>
      </c>
      <c r="AL33" s="1048">
        <f>AI33</f>
        <v>559</v>
      </c>
      <c r="AM33" s="1050">
        <f>AK33/AL33</f>
        <v>0.18604651162790697</v>
      </c>
      <c r="AN33" s="1076">
        <v>0.1</v>
      </c>
      <c r="AO33" s="1078">
        <v>0.5</v>
      </c>
      <c r="AP33" s="1094">
        <v>11</v>
      </c>
      <c r="AQ33" s="1094">
        <v>559</v>
      </c>
      <c r="AR33" s="1076">
        <f>AP33/AQ33</f>
        <v>1.9677996422182469E-2</v>
      </c>
      <c r="AS33" s="1094">
        <v>15</v>
      </c>
      <c r="AT33" s="1094">
        <v>559</v>
      </c>
      <c r="AU33" s="1076">
        <f>AS33/AT33</f>
        <v>2.6833631484794274E-2</v>
      </c>
      <c r="AV33" s="1094">
        <v>25</v>
      </c>
      <c r="AW33" s="1094">
        <v>559</v>
      </c>
      <c r="AX33" s="1076">
        <f>AV33/AW33</f>
        <v>4.4722719141323794E-2</v>
      </c>
      <c r="AY33" s="1090">
        <f>AP33+AS33+AV33</f>
        <v>51</v>
      </c>
      <c r="AZ33" s="1090">
        <v>559</v>
      </c>
      <c r="BA33" s="1096">
        <f>AY33/AZ33</f>
        <v>9.1234347048300538E-2</v>
      </c>
      <c r="BB33" s="1094">
        <v>31</v>
      </c>
      <c r="BC33" s="1094">
        <v>561</v>
      </c>
      <c r="BD33" s="1076">
        <f>BB33/BC33</f>
        <v>5.5258467023172907E-2</v>
      </c>
      <c r="BE33" s="1094">
        <v>34</v>
      </c>
      <c r="BF33" s="1094">
        <v>561</v>
      </c>
      <c r="BG33" s="1076">
        <f>BE33/BF33</f>
        <v>6.0606060606060608E-2</v>
      </c>
      <c r="BH33" s="1094">
        <v>32</v>
      </c>
      <c r="BI33" s="1094">
        <v>563</v>
      </c>
      <c r="BJ33" s="1076">
        <f>BH33/BI33</f>
        <v>5.6838365896980464E-2</v>
      </c>
      <c r="BK33" s="1090">
        <f>BB33+BE33+BH33</f>
        <v>97</v>
      </c>
      <c r="BL33" s="1090">
        <v>563</v>
      </c>
      <c r="BM33" s="1096">
        <f>BK33/BL33</f>
        <v>0.17229129662522202</v>
      </c>
      <c r="BN33" s="1048">
        <f>BK33+AY33</f>
        <v>148</v>
      </c>
      <c r="BO33" s="1048">
        <v>563</v>
      </c>
      <c r="BP33" s="1050">
        <f>BN33/BO33</f>
        <v>0.26287744227353466</v>
      </c>
      <c r="BQ33" s="1125">
        <f>BN33</f>
        <v>148</v>
      </c>
      <c r="BR33" s="1125">
        <v>562</v>
      </c>
      <c r="BS33" s="1108">
        <f>BQ33/BR33</f>
        <v>0.26334519572953735</v>
      </c>
      <c r="BT33" s="1076">
        <v>0.1</v>
      </c>
      <c r="BU33" s="1078">
        <v>1</v>
      </c>
      <c r="BV33" s="1076">
        <v>0.08</v>
      </c>
      <c r="BW33" s="1108">
        <f>BU33*BV33</f>
        <v>0.08</v>
      </c>
      <c r="BX33" s="1076" t="s">
        <v>434</v>
      </c>
      <c r="BY33" s="1076" t="s">
        <v>434</v>
      </c>
      <c r="BZ33" s="1076" t="s">
        <v>434</v>
      </c>
      <c r="CA33" s="18" t="s">
        <v>257</v>
      </c>
      <c r="CB33" s="33">
        <v>0.5</v>
      </c>
      <c r="CC33" s="244">
        <v>0.125</v>
      </c>
      <c r="CD33" s="355">
        <v>0.125</v>
      </c>
      <c r="CE33" s="543" t="s">
        <v>522</v>
      </c>
      <c r="CF33" s="244">
        <v>0.125</v>
      </c>
      <c r="CG33" s="365">
        <v>0.125</v>
      </c>
      <c r="CH33" s="388" t="s">
        <v>522</v>
      </c>
      <c r="CI33" s="244">
        <v>0.125</v>
      </c>
      <c r="CJ33" s="448">
        <v>0.125</v>
      </c>
      <c r="CK33" s="448" t="s">
        <v>522</v>
      </c>
      <c r="CL33" s="244">
        <v>0.125</v>
      </c>
      <c r="CM33" s="483">
        <v>0.125</v>
      </c>
      <c r="CN33" s="483" t="s">
        <v>522</v>
      </c>
      <c r="CO33" s="984"/>
      <c r="CP33" s="984" t="s">
        <v>217</v>
      </c>
      <c r="CQ33" s="1134"/>
      <c r="CV33" s="535"/>
    </row>
    <row r="34" spans="1:100" ht="65" customHeight="1" x14ac:dyDescent="0.2">
      <c r="A34" s="982"/>
      <c r="B34" s="1018"/>
      <c r="C34" s="836"/>
      <c r="D34" s="836"/>
      <c r="E34" s="836"/>
      <c r="F34" s="998"/>
      <c r="G34" s="836"/>
      <c r="H34" s="1076"/>
      <c r="I34" s="1079"/>
      <c r="J34" s="1076"/>
      <c r="K34" s="1094"/>
      <c r="L34" s="1094"/>
      <c r="M34" s="1076"/>
      <c r="N34" s="1094"/>
      <c r="O34" s="1094"/>
      <c r="P34" s="1076"/>
      <c r="Q34" s="1094"/>
      <c r="R34" s="1094"/>
      <c r="S34" s="1076"/>
      <c r="T34" s="1090"/>
      <c r="U34" s="1090"/>
      <c r="V34" s="1096"/>
      <c r="W34" s="1076"/>
      <c r="X34" s="1078"/>
      <c r="Y34" s="1094"/>
      <c r="Z34" s="1094"/>
      <c r="AA34" s="1076"/>
      <c r="AB34" s="1094"/>
      <c r="AC34" s="1094"/>
      <c r="AD34" s="1076"/>
      <c r="AE34" s="1094"/>
      <c r="AF34" s="1094"/>
      <c r="AG34" s="1076"/>
      <c r="AH34" s="1090"/>
      <c r="AI34" s="1090"/>
      <c r="AJ34" s="1096"/>
      <c r="AK34" s="1048"/>
      <c r="AL34" s="1048"/>
      <c r="AM34" s="1050"/>
      <c r="AN34" s="1076"/>
      <c r="AO34" s="1078"/>
      <c r="AP34" s="1094"/>
      <c r="AQ34" s="1094"/>
      <c r="AR34" s="1076"/>
      <c r="AS34" s="1094"/>
      <c r="AT34" s="1094"/>
      <c r="AU34" s="1076"/>
      <c r="AV34" s="1094"/>
      <c r="AW34" s="1094"/>
      <c r="AX34" s="1076"/>
      <c r="AY34" s="1090"/>
      <c r="AZ34" s="1090"/>
      <c r="BA34" s="1096"/>
      <c r="BB34" s="1094"/>
      <c r="BC34" s="1094"/>
      <c r="BD34" s="1076"/>
      <c r="BE34" s="1094"/>
      <c r="BF34" s="1094"/>
      <c r="BG34" s="1076"/>
      <c r="BH34" s="1094"/>
      <c r="BI34" s="1094"/>
      <c r="BJ34" s="1076"/>
      <c r="BK34" s="1090"/>
      <c r="BL34" s="1090"/>
      <c r="BM34" s="1096"/>
      <c r="BN34" s="1048"/>
      <c r="BO34" s="1048"/>
      <c r="BP34" s="1050"/>
      <c r="BQ34" s="1125"/>
      <c r="BR34" s="1125"/>
      <c r="BS34" s="1108"/>
      <c r="BT34" s="1076"/>
      <c r="BU34" s="1078"/>
      <c r="BV34" s="1076"/>
      <c r="BW34" s="1108"/>
      <c r="BX34" s="1076"/>
      <c r="BY34" s="1076"/>
      <c r="BZ34" s="1076"/>
      <c r="CA34" s="18" t="s">
        <v>256</v>
      </c>
      <c r="CB34" s="33">
        <v>0.5</v>
      </c>
      <c r="CC34" s="244">
        <v>0.125</v>
      </c>
      <c r="CD34" s="355">
        <v>0.125</v>
      </c>
      <c r="CE34" s="543" t="s">
        <v>523</v>
      </c>
      <c r="CF34" s="244">
        <v>0.125</v>
      </c>
      <c r="CG34" s="365">
        <v>0.125</v>
      </c>
      <c r="CH34" s="388" t="s">
        <v>523</v>
      </c>
      <c r="CI34" s="244">
        <v>0.125</v>
      </c>
      <c r="CJ34" s="448">
        <v>0.125</v>
      </c>
      <c r="CK34" s="448" t="s">
        <v>523</v>
      </c>
      <c r="CL34" s="244">
        <v>0.125</v>
      </c>
      <c r="CM34" s="483">
        <v>0.125</v>
      </c>
      <c r="CN34" s="483" t="s">
        <v>523</v>
      </c>
      <c r="CO34" s="984"/>
      <c r="CP34" s="984"/>
      <c r="CQ34" s="1134"/>
      <c r="CV34" s="532"/>
    </row>
    <row r="35" spans="1:100" ht="136" x14ac:dyDescent="0.2">
      <c r="A35" s="982" t="s">
        <v>51</v>
      </c>
      <c r="B35" s="836" t="s">
        <v>340</v>
      </c>
      <c r="C35" s="836" t="s">
        <v>198</v>
      </c>
      <c r="D35" s="836" t="s">
        <v>626</v>
      </c>
      <c r="E35" s="836" t="s">
        <v>62</v>
      </c>
      <c r="F35" s="998" t="s">
        <v>63</v>
      </c>
      <c r="G35" s="836" t="s">
        <v>30</v>
      </c>
      <c r="H35" s="1076" t="s">
        <v>406</v>
      </c>
      <c r="I35" s="1079">
        <v>2020</v>
      </c>
      <c r="J35" s="1076">
        <v>0.7</v>
      </c>
      <c r="K35" s="1094">
        <v>11</v>
      </c>
      <c r="L35" s="1094">
        <v>893</v>
      </c>
      <c r="M35" s="1076">
        <f>K35/L35</f>
        <v>1.2318029115341545E-2</v>
      </c>
      <c r="N35" s="1094">
        <v>13</v>
      </c>
      <c r="O35" s="1094">
        <v>893</v>
      </c>
      <c r="P35" s="1076">
        <f>N35/O35</f>
        <v>1.4557670772676373E-2</v>
      </c>
      <c r="Q35" s="1094">
        <v>11</v>
      </c>
      <c r="R35" s="1094">
        <v>893</v>
      </c>
      <c r="S35" s="1076">
        <f>Q35/R35</f>
        <v>1.2318029115341545E-2</v>
      </c>
      <c r="T35" s="1090">
        <f>K35+N35+Q35</f>
        <v>35</v>
      </c>
      <c r="U35" s="1090">
        <v>893</v>
      </c>
      <c r="V35" s="1096">
        <f>T35/U35</f>
        <v>3.9193729003359462E-2</v>
      </c>
      <c r="W35" s="1076">
        <f>18%/4</f>
        <v>4.4999999999999998E-2</v>
      </c>
      <c r="X35" s="1076">
        <v>0.25</v>
      </c>
      <c r="Y35" s="1094">
        <v>7</v>
      </c>
      <c r="Z35" s="1094">
        <v>893</v>
      </c>
      <c r="AA35" s="1076">
        <f>Y35/Z35</f>
        <v>7.8387458006718928E-3</v>
      </c>
      <c r="AB35" s="1094">
        <v>2</v>
      </c>
      <c r="AC35" s="1094">
        <v>893</v>
      </c>
      <c r="AD35" s="1076">
        <f>AB35/AC35</f>
        <v>2.2396416573348264E-3</v>
      </c>
      <c r="AE35" s="1094">
        <v>0</v>
      </c>
      <c r="AF35" s="1094">
        <v>893</v>
      </c>
      <c r="AG35" s="1076">
        <f>AE35/AF35</f>
        <v>0</v>
      </c>
      <c r="AH35" s="1090">
        <f>Y35+AB35+AE35</f>
        <v>9</v>
      </c>
      <c r="AI35" s="1090">
        <v>893</v>
      </c>
      <c r="AJ35" s="1096">
        <f>AH35/AI35</f>
        <v>1.0078387458006719E-2</v>
      </c>
      <c r="AK35" s="1048">
        <f>AH35+T35</f>
        <v>44</v>
      </c>
      <c r="AL35" s="1048">
        <f>AI35</f>
        <v>893</v>
      </c>
      <c r="AM35" s="1050">
        <f>AK35/AL35</f>
        <v>4.9272116461366179E-2</v>
      </c>
      <c r="AN35" s="1076">
        <v>0.09</v>
      </c>
      <c r="AO35" s="1076">
        <f>AM35/AN35/2</f>
        <v>0.27373398034092322</v>
      </c>
      <c r="AP35" s="1094">
        <v>5</v>
      </c>
      <c r="AQ35" s="1094">
        <v>893</v>
      </c>
      <c r="AR35" s="1076">
        <f>AP35/AQ35</f>
        <v>5.5991041433370659E-3</v>
      </c>
      <c r="AS35" s="1094">
        <v>9</v>
      </c>
      <c r="AT35" s="1094">
        <v>893</v>
      </c>
      <c r="AU35" s="1076">
        <f>AS35/AT35</f>
        <v>1.0078387458006719E-2</v>
      </c>
      <c r="AV35" s="1094">
        <v>22</v>
      </c>
      <c r="AW35" s="1094">
        <v>893</v>
      </c>
      <c r="AX35" s="1076">
        <f>AV35/AW35</f>
        <v>2.463605823068309E-2</v>
      </c>
      <c r="AY35" s="1090">
        <f>AP35+AS35+AV35</f>
        <v>36</v>
      </c>
      <c r="AZ35" s="1090">
        <v>893</v>
      </c>
      <c r="BA35" s="1096">
        <f>AY35/AZ35</f>
        <v>4.0313549832026875E-2</v>
      </c>
      <c r="BB35" s="1094">
        <v>6</v>
      </c>
      <c r="BC35" s="1094">
        <v>893</v>
      </c>
      <c r="BD35" s="1076">
        <f>BB35/BC35</f>
        <v>6.7189249720044789E-3</v>
      </c>
      <c r="BE35" s="1094">
        <v>7</v>
      </c>
      <c r="BF35" s="1094">
        <v>893</v>
      </c>
      <c r="BG35" s="1076">
        <f>BE35/BF35</f>
        <v>7.8387458006718928E-3</v>
      </c>
      <c r="BH35" s="1094">
        <v>6</v>
      </c>
      <c r="BI35" s="1094">
        <v>893</v>
      </c>
      <c r="BJ35" s="1076">
        <f>BH35/BI35</f>
        <v>6.7189249720044789E-3</v>
      </c>
      <c r="BK35" s="1090">
        <f>BB35+BE35+BH35</f>
        <v>19</v>
      </c>
      <c r="BL35" s="1090">
        <v>893</v>
      </c>
      <c r="BM35" s="1096">
        <f>BK35/BL35</f>
        <v>2.1276595744680851E-2</v>
      </c>
      <c r="BN35" s="1048">
        <f>BK35+AY35</f>
        <v>55</v>
      </c>
      <c r="BO35" s="1048">
        <v>893</v>
      </c>
      <c r="BP35" s="1050">
        <f>BN35/BO35</f>
        <v>6.1590145576707729E-2</v>
      </c>
      <c r="BQ35" s="1125">
        <f>BN35+AK35</f>
        <v>99</v>
      </c>
      <c r="BR35" s="1125">
        <v>893</v>
      </c>
      <c r="BS35" s="1108">
        <f>BQ35/BR35</f>
        <v>0.11086226203807391</v>
      </c>
      <c r="BT35" s="1076">
        <v>0.7</v>
      </c>
      <c r="BU35" s="1148">
        <f>BS35/BT35</f>
        <v>0.1583746600543913</v>
      </c>
      <c r="BV35" s="1076">
        <v>1.4999999999999999E-2</v>
      </c>
      <c r="BW35" s="1108">
        <f>BU35*BV35</f>
        <v>2.3756199008158692E-3</v>
      </c>
      <c r="BX35" s="1076" t="s">
        <v>406</v>
      </c>
      <c r="BY35" s="1076" t="s">
        <v>406</v>
      </c>
      <c r="BZ35" s="1076" t="s">
        <v>406</v>
      </c>
      <c r="CA35" s="18" t="s">
        <v>332</v>
      </c>
      <c r="CB35" s="14">
        <v>0.4</v>
      </c>
      <c r="CC35" s="14">
        <v>0.1</v>
      </c>
      <c r="CD35" s="14">
        <v>0.1</v>
      </c>
      <c r="CE35" s="323" t="s">
        <v>524</v>
      </c>
      <c r="CF35" s="14">
        <v>0.1</v>
      </c>
      <c r="CG35" s="14">
        <v>0.1</v>
      </c>
      <c r="CH35" s="323" t="s">
        <v>524</v>
      </c>
      <c r="CI35" s="14">
        <v>0.1</v>
      </c>
      <c r="CJ35" s="14">
        <v>0.1</v>
      </c>
      <c r="CK35" s="323" t="s">
        <v>524</v>
      </c>
      <c r="CL35" s="14">
        <v>0.1</v>
      </c>
      <c r="CM35" s="14">
        <v>0.1</v>
      </c>
      <c r="CN35" s="323" t="s">
        <v>524</v>
      </c>
      <c r="CO35" s="36"/>
      <c r="CP35" s="36" t="s">
        <v>217</v>
      </c>
      <c r="CQ35" s="87"/>
    </row>
    <row r="36" spans="1:100" ht="102" x14ac:dyDescent="0.2">
      <c r="A36" s="982"/>
      <c r="B36" s="836"/>
      <c r="C36" s="836"/>
      <c r="D36" s="836"/>
      <c r="E36" s="836"/>
      <c r="F36" s="998"/>
      <c r="G36" s="836"/>
      <c r="H36" s="1076"/>
      <c r="I36" s="1079"/>
      <c r="J36" s="1076"/>
      <c r="K36" s="1094"/>
      <c r="L36" s="1094"/>
      <c r="M36" s="1076"/>
      <c r="N36" s="1094"/>
      <c r="O36" s="1094"/>
      <c r="P36" s="1076"/>
      <c r="Q36" s="1094"/>
      <c r="R36" s="1094"/>
      <c r="S36" s="1076"/>
      <c r="T36" s="1090"/>
      <c r="U36" s="1090"/>
      <c r="V36" s="1096"/>
      <c r="W36" s="1076"/>
      <c r="X36" s="1076"/>
      <c r="Y36" s="1094"/>
      <c r="Z36" s="1094"/>
      <c r="AA36" s="1076"/>
      <c r="AB36" s="1094"/>
      <c r="AC36" s="1094"/>
      <c r="AD36" s="1076"/>
      <c r="AE36" s="1094"/>
      <c r="AF36" s="1094"/>
      <c r="AG36" s="1076"/>
      <c r="AH36" s="1090"/>
      <c r="AI36" s="1090"/>
      <c r="AJ36" s="1096"/>
      <c r="AK36" s="1048"/>
      <c r="AL36" s="1048"/>
      <c r="AM36" s="1050"/>
      <c r="AN36" s="1076"/>
      <c r="AO36" s="1076"/>
      <c r="AP36" s="1094"/>
      <c r="AQ36" s="1094"/>
      <c r="AR36" s="1076"/>
      <c r="AS36" s="1094"/>
      <c r="AT36" s="1094"/>
      <c r="AU36" s="1076"/>
      <c r="AV36" s="1094"/>
      <c r="AW36" s="1094"/>
      <c r="AX36" s="1076"/>
      <c r="AY36" s="1090"/>
      <c r="AZ36" s="1090"/>
      <c r="BA36" s="1096"/>
      <c r="BB36" s="1094"/>
      <c r="BC36" s="1094"/>
      <c r="BD36" s="1076"/>
      <c r="BE36" s="1094"/>
      <c r="BF36" s="1094"/>
      <c r="BG36" s="1076"/>
      <c r="BH36" s="1094"/>
      <c r="BI36" s="1094"/>
      <c r="BJ36" s="1076"/>
      <c r="BK36" s="1090"/>
      <c r="BL36" s="1090"/>
      <c r="BM36" s="1096"/>
      <c r="BN36" s="1048"/>
      <c r="BO36" s="1048"/>
      <c r="BP36" s="1050"/>
      <c r="BQ36" s="1125"/>
      <c r="BR36" s="1125"/>
      <c r="BS36" s="1108"/>
      <c r="BT36" s="1076"/>
      <c r="BU36" s="1148"/>
      <c r="BV36" s="1076"/>
      <c r="BW36" s="1108"/>
      <c r="BX36" s="1076"/>
      <c r="BY36" s="1076"/>
      <c r="BZ36" s="1076"/>
      <c r="CA36" s="18" t="s">
        <v>331</v>
      </c>
      <c r="CB36" s="14">
        <v>0.3</v>
      </c>
      <c r="CC36" s="32">
        <v>7.4999999999999997E-2</v>
      </c>
      <c r="CD36" s="32">
        <v>7.4999999999999997E-2</v>
      </c>
      <c r="CE36" s="543" t="s">
        <v>522</v>
      </c>
      <c r="CF36" s="32">
        <v>7.4999999999999997E-2</v>
      </c>
      <c r="CG36" s="32">
        <v>7.4999999999999997E-2</v>
      </c>
      <c r="CH36" s="388" t="s">
        <v>522</v>
      </c>
      <c r="CI36" s="32">
        <v>7.4999999999999997E-2</v>
      </c>
      <c r="CJ36" s="32">
        <v>7.4999999999999997E-2</v>
      </c>
      <c r="CK36" s="448" t="s">
        <v>522</v>
      </c>
      <c r="CL36" s="32">
        <v>7.4999999999999997E-2</v>
      </c>
      <c r="CM36" s="484">
        <v>7.4999999999999997E-2</v>
      </c>
      <c r="CN36" s="483" t="s">
        <v>522</v>
      </c>
      <c r="CO36" s="36"/>
      <c r="CP36" s="36"/>
      <c r="CQ36" s="87"/>
    </row>
    <row r="37" spans="1:100" ht="34" x14ac:dyDescent="0.2">
      <c r="A37" s="982"/>
      <c r="B37" s="836"/>
      <c r="C37" s="836"/>
      <c r="D37" s="836"/>
      <c r="E37" s="836"/>
      <c r="F37" s="998"/>
      <c r="G37" s="836"/>
      <c r="H37" s="1076"/>
      <c r="I37" s="1079"/>
      <c r="J37" s="1076"/>
      <c r="K37" s="1094"/>
      <c r="L37" s="1094"/>
      <c r="M37" s="1076"/>
      <c r="N37" s="1094"/>
      <c r="O37" s="1094"/>
      <c r="P37" s="1076"/>
      <c r="Q37" s="1094"/>
      <c r="R37" s="1094"/>
      <c r="S37" s="1076"/>
      <c r="T37" s="1090"/>
      <c r="U37" s="1090"/>
      <c r="V37" s="1096"/>
      <c r="W37" s="1076"/>
      <c r="X37" s="1076"/>
      <c r="Y37" s="1094"/>
      <c r="Z37" s="1094"/>
      <c r="AA37" s="1076"/>
      <c r="AB37" s="1094"/>
      <c r="AC37" s="1094"/>
      <c r="AD37" s="1076"/>
      <c r="AE37" s="1094"/>
      <c r="AF37" s="1094"/>
      <c r="AG37" s="1076"/>
      <c r="AH37" s="1090"/>
      <c r="AI37" s="1090"/>
      <c r="AJ37" s="1096"/>
      <c r="AK37" s="1048"/>
      <c r="AL37" s="1048"/>
      <c r="AM37" s="1050"/>
      <c r="AN37" s="1076"/>
      <c r="AO37" s="1076"/>
      <c r="AP37" s="1094"/>
      <c r="AQ37" s="1094"/>
      <c r="AR37" s="1076"/>
      <c r="AS37" s="1094"/>
      <c r="AT37" s="1094"/>
      <c r="AU37" s="1076"/>
      <c r="AV37" s="1094"/>
      <c r="AW37" s="1094"/>
      <c r="AX37" s="1076"/>
      <c r="AY37" s="1090"/>
      <c r="AZ37" s="1090"/>
      <c r="BA37" s="1096"/>
      <c r="BB37" s="1094"/>
      <c r="BC37" s="1094"/>
      <c r="BD37" s="1076"/>
      <c r="BE37" s="1094"/>
      <c r="BF37" s="1094"/>
      <c r="BG37" s="1076"/>
      <c r="BH37" s="1094"/>
      <c r="BI37" s="1094"/>
      <c r="BJ37" s="1076"/>
      <c r="BK37" s="1090"/>
      <c r="BL37" s="1090"/>
      <c r="BM37" s="1096"/>
      <c r="BN37" s="1048"/>
      <c r="BO37" s="1048"/>
      <c r="BP37" s="1050"/>
      <c r="BQ37" s="1125"/>
      <c r="BR37" s="1125"/>
      <c r="BS37" s="1108"/>
      <c r="BT37" s="1076"/>
      <c r="BU37" s="1148"/>
      <c r="BV37" s="1076"/>
      <c r="BW37" s="1108"/>
      <c r="BX37" s="1076"/>
      <c r="BY37" s="1076"/>
      <c r="BZ37" s="1076"/>
      <c r="CA37" s="18" t="s">
        <v>330</v>
      </c>
      <c r="CB37" s="14">
        <v>0.3</v>
      </c>
      <c r="CC37" s="32">
        <v>7.4999999999999997E-2</v>
      </c>
      <c r="CD37" s="32">
        <v>7.4999999999999997E-2</v>
      </c>
      <c r="CE37" s="544" t="s">
        <v>541</v>
      </c>
      <c r="CF37" s="32">
        <v>7.4999999999999997E-2</v>
      </c>
      <c r="CG37" s="32">
        <v>7.4999999999999997E-2</v>
      </c>
      <c r="CH37" s="32" t="s">
        <v>541</v>
      </c>
      <c r="CI37" s="32">
        <v>7.4999999999999997E-2</v>
      </c>
      <c r="CJ37" s="32">
        <v>7.4999999999999997E-2</v>
      </c>
      <c r="CK37" s="32" t="s">
        <v>541</v>
      </c>
      <c r="CL37" s="32">
        <v>7.4999999999999997E-2</v>
      </c>
      <c r="CM37" s="484">
        <v>7.4999999999999997E-2</v>
      </c>
      <c r="CN37" s="484" t="s">
        <v>541</v>
      </c>
      <c r="CO37" s="36"/>
      <c r="CP37" s="36"/>
      <c r="CQ37" s="87"/>
    </row>
    <row r="38" spans="1:100" ht="167" customHeight="1" x14ac:dyDescent="0.2">
      <c r="A38" s="264" t="s">
        <v>51</v>
      </c>
      <c r="B38" s="257" t="s">
        <v>340</v>
      </c>
      <c r="C38" s="257" t="s">
        <v>198</v>
      </c>
      <c r="D38" s="384" t="s">
        <v>625</v>
      </c>
      <c r="E38" s="274" t="s">
        <v>453</v>
      </c>
      <c r="F38" s="511" t="s">
        <v>480</v>
      </c>
      <c r="G38" s="36" t="s">
        <v>30</v>
      </c>
      <c r="H38" s="32" t="s">
        <v>199</v>
      </c>
      <c r="I38" s="274">
        <v>2020</v>
      </c>
      <c r="J38" s="32">
        <v>0.05</v>
      </c>
      <c r="K38" s="272">
        <v>1</v>
      </c>
      <c r="L38" s="272">
        <v>11</v>
      </c>
      <c r="M38" s="267">
        <f>K38/L38</f>
        <v>9.0909090909090912E-2</v>
      </c>
      <c r="N38" s="272">
        <v>0</v>
      </c>
      <c r="O38" s="272">
        <v>13</v>
      </c>
      <c r="P38" s="349">
        <f>N38/O38</f>
        <v>0</v>
      </c>
      <c r="Q38" s="272">
        <v>4</v>
      </c>
      <c r="R38" s="272">
        <v>11</v>
      </c>
      <c r="S38" s="349">
        <f>Q38/R38</f>
        <v>0.36363636363636365</v>
      </c>
      <c r="T38" s="268">
        <f>K38+N38+Q38</f>
        <v>5</v>
      </c>
      <c r="U38" s="350">
        <f>L38+O38+R38</f>
        <v>35</v>
      </c>
      <c r="V38" s="269">
        <f>T38/U38</f>
        <v>0.14285714285714285</v>
      </c>
      <c r="W38" s="345">
        <v>0.05</v>
      </c>
      <c r="X38" s="345">
        <v>0</v>
      </c>
      <c r="Y38" s="380">
        <v>4</v>
      </c>
      <c r="Z38" s="380">
        <v>7</v>
      </c>
      <c r="AA38" s="376">
        <f>Y38/Z38</f>
        <v>0.5714285714285714</v>
      </c>
      <c r="AB38" s="380">
        <v>0</v>
      </c>
      <c r="AC38" s="380">
        <v>2</v>
      </c>
      <c r="AD38" s="376">
        <f>AB38/AC38</f>
        <v>0</v>
      </c>
      <c r="AE38" s="380">
        <v>0</v>
      </c>
      <c r="AF38" s="380">
        <v>0</v>
      </c>
      <c r="AG38" s="376" t="e">
        <f>AE38/AF38</f>
        <v>#DIV/0!</v>
      </c>
      <c r="AH38" s="379">
        <f>Y38+AB38+AE38</f>
        <v>4</v>
      </c>
      <c r="AI38" s="379">
        <f>Z38+AC38+AF38</f>
        <v>9</v>
      </c>
      <c r="AJ38" s="381">
        <f>AH38/AI38</f>
        <v>0.44444444444444442</v>
      </c>
      <c r="AK38" s="368">
        <f>T38+AH38</f>
        <v>9</v>
      </c>
      <c r="AL38" s="373">
        <f>U38+AI38</f>
        <v>44</v>
      </c>
      <c r="AM38" s="369">
        <f>AK38/AL38</f>
        <v>0.20454545454545456</v>
      </c>
      <c r="AN38" s="362">
        <v>0.05</v>
      </c>
      <c r="AO38" s="362">
        <v>0.5</v>
      </c>
      <c r="AP38" s="272">
        <v>3</v>
      </c>
      <c r="AQ38" s="272">
        <f>AL38+AP35</f>
        <v>49</v>
      </c>
      <c r="AR38" s="267">
        <f>AP38/AQ38</f>
        <v>6.1224489795918366E-2</v>
      </c>
      <c r="AS38" s="272">
        <v>3</v>
      </c>
      <c r="AT38" s="450">
        <f>AQ38+AS35</f>
        <v>58</v>
      </c>
      <c r="AU38" s="449">
        <f>AS38/AT38</f>
        <v>5.1724137931034482E-2</v>
      </c>
      <c r="AV38" s="272">
        <v>3</v>
      </c>
      <c r="AW38" s="450">
        <f>AT38+AV35</f>
        <v>80</v>
      </c>
      <c r="AX38" s="449">
        <f>AV38/AW38</f>
        <v>3.7499999999999999E-2</v>
      </c>
      <c r="AY38" s="268">
        <f>AP38+AS38+AV38</f>
        <v>9</v>
      </c>
      <c r="AZ38" s="268">
        <v>80</v>
      </c>
      <c r="BA38" s="269">
        <f>AY38/AZ38</f>
        <v>0.1125</v>
      </c>
      <c r="BB38" s="505">
        <v>5</v>
      </c>
      <c r="BC38" s="505">
        <f>AW38+BB35</f>
        <v>86</v>
      </c>
      <c r="BD38" s="501">
        <f>BB38/BC38</f>
        <v>5.8139534883720929E-2</v>
      </c>
      <c r="BE38" s="505">
        <v>5</v>
      </c>
      <c r="BF38" s="505">
        <f>BC38+BE35</f>
        <v>93</v>
      </c>
      <c r="BG38" s="501">
        <f>BE38/BF38</f>
        <v>5.3763440860215055E-2</v>
      </c>
      <c r="BH38" s="505">
        <v>3</v>
      </c>
      <c r="BI38" s="505">
        <f>BF38+BH35</f>
        <v>99</v>
      </c>
      <c r="BJ38" s="501">
        <f>BH38/BI38</f>
        <v>3.0303030303030304E-2</v>
      </c>
      <c r="BK38" s="502">
        <f>BB38+BE38+BH38</f>
        <v>13</v>
      </c>
      <c r="BL38" s="502">
        <v>99</v>
      </c>
      <c r="BM38" s="503">
        <f>BK38/BL38</f>
        <v>0.13131313131313133</v>
      </c>
      <c r="BN38" s="473">
        <f>AY38+BK38</f>
        <v>22</v>
      </c>
      <c r="BO38" s="473">
        <v>80</v>
      </c>
      <c r="BP38" s="474">
        <f>BN38/BO38</f>
        <v>0.27500000000000002</v>
      </c>
      <c r="BQ38" s="486">
        <v>4</v>
      </c>
      <c r="BR38" s="486">
        <v>4</v>
      </c>
      <c r="BS38" s="471">
        <f>BQ38/BR38</f>
        <v>1</v>
      </c>
      <c r="BT38" s="267">
        <v>0.05</v>
      </c>
      <c r="BU38" s="267">
        <v>1</v>
      </c>
      <c r="BV38" s="267">
        <v>1.4999999999999999E-2</v>
      </c>
      <c r="BW38" s="454">
        <f>BU38*BV38</f>
        <v>1.4999999999999999E-2</v>
      </c>
      <c r="BX38" s="267">
        <v>0.08</v>
      </c>
      <c r="BY38" s="267">
        <v>0.11</v>
      </c>
      <c r="BZ38" s="267">
        <v>0.15</v>
      </c>
      <c r="CA38" s="18" t="s">
        <v>454</v>
      </c>
      <c r="CB38" s="14">
        <v>1</v>
      </c>
      <c r="CC38" s="14">
        <v>0.25</v>
      </c>
      <c r="CD38" s="14">
        <v>0.25</v>
      </c>
      <c r="CE38" s="544" t="s">
        <v>541</v>
      </c>
      <c r="CF38" s="14">
        <v>0.25</v>
      </c>
      <c r="CG38" s="14">
        <v>0.25</v>
      </c>
      <c r="CH38" s="32" t="s">
        <v>541</v>
      </c>
      <c r="CI38" s="14">
        <v>0.25</v>
      </c>
      <c r="CJ38" s="14">
        <v>0.25</v>
      </c>
      <c r="CK38" s="32" t="s">
        <v>541</v>
      </c>
      <c r="CL38" s="14">
        <v>0.25</v>
      </c>
      <c r="CM38" s="14">
        <v>0.25</v>
      </c>
      <c r="CN38" s="484" t="s">
        <v>541</v>
      </c>
      <c r="CO38" s="36"/>
      <c r="CP38" s="36"/>
      <c r="CQ38" s="87"/>
    </row>
    <row r="39" spans="1:100" ht="85" customHeight="1" x14ac:dyDescent="0.2">
      <c r="A39" s="982" t="s">
        <v>51</v>
      </c>
      <c r="B39" s="836" t="s">
        <v>340</v>
      </c>
      <c r="C39" s="836" t="s">
        <v>198</v>
      </c>
      <c r="D39" s="836" t="s">
        <v>496</v>
      </c>
      <c r="E39" s="836" t="s">
        <v>64</v>
      </c>
      <c r="F39" s="835" t="s">
        <v>487</v>
      </c>
      <c r="G39" s="836" t="s">
        <v>30</v>
      </c>
      <c r="H39" s="1079" t="s">
        <v>407</v>
      </c>
      <c r="I39" s="1079">
        <v>2020</v>
      </c>
      <c r="J39" s="1047">
        <v>0.7</v>
      </c>
      <c r="K39" s="1094">
        <v>14</v>
      </c>
      <c r="L39" s="1094">
        <v>1574</v>
      </c>
      <c r="M39" s="1047">
        <f>K39/L39</f>
        <v>8.8945362134688691E-3</v>
      </c>
      <c r="N39" s="1094">
        <v>23</v>
      </c>
      <c r="O39" s="1094">
        <v>1574</v>
      </c>
      <c r="P39" s="1047">
        <f>N39/O39</f>
        <v>1.4612452350698857E-2</v>
      </c>
      <c r="Q39" s="1094">
        <v>20</v>
      </c>
      <c r="R39" s="1094">
        <v>1574</v>
      </c>
      <c r="S39" s="1047">
        <f>Q39/R39</f>
        <v>1.2706480304955527E-2</v>
      </c>
      <c r="T39" s="1090">
        <f>K39+N39+Q39</f>
        <v>57</v>
      </c>
      <c r="U39" s="1090">
        <v>1574</v>
      </c>
      <c r="V39" s="1081">
        <f>T39/U39</f>
        <v>3.6213468869123251E-2</v>
      </c>
      <c r="W39" s="1047">
        <f>70%/4</f>
        <v>0.17499999999999999</v>
      </c>
      <c r="X39" s="1047">
        <f>(V39/W39)</f>
        <v>0.20693410782356145</v>
      </c>
      <c r="Y39" s="1094">
        <v>24</v>
      </c>
      <c r="Z39" s="1104">
        <v>1574</v>
      </c>
      <c r="AA39" s="1047">
        <f>Y39/Z39</f>
        <v>1.5247776365946633E-2</v>
      </c>
      <c r="AB39" s="1094">
        <v>11</v>
      </c>
      <c r="AC39" s="1104">
        <v>1574</v>
      </c>
      <c r="AD39" s="1047">
        <f>AB39/AC39</f>
        <v>6.9885641677255401E-3</v>
      </c>
      <c r="AE39" s="1094">
        <v>15</v>
      </c>
      <c r="AF39" s="1104">
        <v>1574</v>
      </c>
      <c r="AG39" s="1047">
        <f>AE39/AF39</f>
        <v>9.5298602287166457E-3</v>
      </c>
      <c r="AH39" s="1090">
        <f>Y39+AB39+AE39</f>
        <v>50</v>
      </c>
      <c r="AI39" s="1090">
        <v>1574</v>
      </c>
      <c r="AJ39" s="1081">
        <f>AH39/AI39</f>
        <v>3.176620076238882E-2</v>
      </c>
      <c r="AK39" s="1048">
        <f>AH39+T39</f>
        <v>107</v>
      </c>
      <c r="AL39" s="1048">
        <f>AI39</f>
        <v>1574</v>
      </c>
      <c r="AM39" s="1049">
        <f>AK39/AL39</f>
        <v>6.7979669631512071E-2</v>
      </c>
      <c r="AN39" s="1047">
        <v>0.7</v>
      </c>
      <c r="AO39" s="1047">
        <f>(AM39/AN39)</f>
        <v>9.7113813759302961E-2</v>
      </c>
      <c r="AP39" s="1094">
        <v>15</v>
      </c>
      <c r="AQ39" s="1094">
        <v>1574</v>
      </c>
      <c r="AR39" s="1047">
        <f>AP39/AQ39</f>
        <v>9.5298602287166457E-3</v>
      </c>
      <c r="AS39" s="1094">
        <v>17</v>
      </c>
      <c r="AT39" s="1094">
        <v>1574</v>
      </c>
      <c r="AU39" s="1047">
        <f>AS39/AT39</f>
        <v>1.0800508259212199E-2</v>
      </c>
      <c r="AV39" s="1094">
        <v>48</v>
      </c>
      <c r="AW39" s="1094">
        <v>1574</v>
      </c>
      <c r="AX39" s="1047">
        <f>AV39/AW39</f>
        <v>3.0495552731893267E-2</v>
      </c>
      <c r="AY39" s="1090">
        <f>AP39+AS39+AV39</f>
        <v>80</v>
      </c>
      <c r="AZ39" s="1090">
        <v>1574</v>
      </c>
      <c r="BA39" s="1081">
        <f>AY39/AZ39</f>
        <v>5.0825921219822108E-2</v>
      </c>
      <c r="BB39" s="1094">
        <v>92</v>
      </c>
      <c r="BC39" s="1094">
        <v>1574</v>
      </c>
      <c r="BD39" s="1047">
        <f>BB39/BC39</f>
        <v>5.8449809402795427E-2</v>
      </c>
      <c r="BE39" s="1094">
        <v>0</v>
      </c>
      <c r="BF39" s="1094">
        <v>1574</v>
      </c>
      <c r="BG39" s="1047">
        <f>BE39/BF39</f>
        <v>0</v>
      </c>
      <c r="BH39" s="1094">
        <v>3</v>
      </c>
      <c r="BI39" s="1094">
        <v>1574</v>
      </c>
      <c r="BJ39" s="1047">
        <f>BH39/BI39</f>
        <v>1.9059720457433292E-3</v>
      </c>
      <c r="BK39" s="1090">
        <f>BB39+BE39+BH39</f>
        <v>95</v>
      </c>
      <c r="BL39" s="1090">
        <v>1574</v>
      </c>
      <c r="BM39" s="1081">
        <f>BK39/BL39</f>
        <v>6.0355781448538752E-2</v>
      </c>
      <c r="BN39" s="1048">
        <f>BK39+AY39</f>
        <v>175</v>
      </c>
      <c r="BO39" s="1048">
        <v>1574</v>
      </c>
      <c r="BP39" s="1049">
        <f>BN39/BO39</f>
        <v>0.11118170266836086</v>
      </c>
      <c r="BQ39" s="1125">
        <f>BN39+AK39</f>
        <v>282</v>
      </c>
      <c r="BR39" s="1125">
        <v>1574</v>
      </c>
      <c r="BS39" s="1160">
        <f>BQ39/BR39</f>
        <v>0.17916137229987295</v>
      </c>
      <c r="BT39" s="1047">
        <v>0.7</v>
      </c>
      <c r="BU39" s="1121">
        <f>BS39/BT39</f>
        <v>0.2559448175712471</v>
      </c>
      <c r="BV39" s="1047">
        <v>0.06</v>
      </c>
      <c r="BW39" s="1108">
        <f>BU39*BV39</f>
        <v>1.5356689054274826E-2</v>
      </c>
      <c r="BX39" s="1047">
        <v>0.7</v>
      </c>
      <c r="BY39" s="1047">
        <v>0.7</v>
      </c>
      <c r="BZ39" s="1047">
        <v>0.7</v>
      </c>
      <c r="CA39" s="74" t="s">
        <v>259</v>
      </c>
      <c r="CB39" s="14">
        <v>0.4</v>
      </c>
      <c r="CC39" s="14">
        <v>0.1</v>
      </c>
      <c r="CD39" s="14">
        <v>0.1</v>
      </c>
      <c r="CE39" s="281" t="s">
        <v>544</v>
      </c>
      <c r="CF39" s="14">
        <v>0.1</v>
      </c>
      <c r="CG39" s="14">
        <v>0.1</v>
      </c>
      <c r="CH39" s="281" t="s">
        <v>544</v>
      </c>
      <c r="CI39" s="14">
        <v>0.1</v>
      </c>
      <c r="CJ39" s="14">
        <v>0.1</v>
      </c>
      <c r="CK39" s="281" t="s">
        <v>544</v>
      </c>
      <c r="CL39" s="14">
        <v>0.1</v>
      </c>
      <c r="CM39" s="14">
        <v>0.1</v>
      </c>
      <c r="CN39" s="281" t="s">
        <v>544</v>
      </c>
      <c r="CO39" s="836"/>
      <c r="CP39" s="836" t="s">
        <v>217</v>
      </c>
      <c r="CQ39" s="1159"/>
    </row>
    <row r="40" spans="1:100" ht="51" x14ac:dyDescent="0.2">
      <c r="A40" s="982"/>
      <c r="B40" s="836"/>
      <c r="C40" s="836"/>
      <c r="D40" s="836"/>
      <c r="E40" s="836"/>
      <c r="F40" s="835"/>
      <c r="G40" s="836"/>
      <c r="H40" s="1079"/>
      <c r="I40" s="1079"/>
      <c r="J40" s="1079"/>
      <c r="K40" s="1094"/>
      <c r="L40" s="1094"/>
      <c r="M40" s="1079"/>
      <c r="N40" s="1094"/>
      <c r="O40" s="1094"/>
      <c r="P40" s="1079"/>
      <c r="Q40" s="1094"/>
      <c r="R40" s="1094"/>
      <c r="S40" s="1079"/>
      <c r="T40" s="1090"/>
      <c r="U40" s="1090"/>
      <c r="V40" s="1095"/>
      <c r="W40" s="1079"/>
      <c r="X40" s="1079"/>
      <c r="Y40" s="1094"/>
      <c r="Z40" s="1105"/>
      <c r="AA40" s="1079"/>
      <c r="AB40" s="1094"/>
      <c r="AC40" s="1105"/>
      <c r="AD40" s="1079"/>
      <c r="AE40" s="1094"/>
      <c r="AF40" s="1105"/>
      <c r="AG40" s="1079"/>
      <c r="AH40" s="1090"/>
      <c r="AI40" s="1090"/>
      <c r="AJ40" s="1095"/>
      <c r="AK40" s="1048"/>
      <c r="AL40" s="1048"/>
      <c r="AM40" s="986"/>
      <c r="AN40" s="1079"/>
      <c r="AO40" s="1079"/>
      <c r="AP40" s="1094"/>
      <c r="AQ40" s="1094"/>
      <c r="AR40" s="1079"/>
      <c r="AS40" s="1094"/>
      <c r="AT40" s="1094"/>
      <c r="AU40" s="1079"/>
      <c r="AV40" s="1094"/>
      <c r="AW40" s="1094"/>
      <c r="AX40" s="1079"/>
      <c r="AY40" s="1090"/>
      <c r="AZ40" s="1090"/>
      <c r="BA40" s="1095"/>
      <c r="BB40" s="1094"/>
      <c r="BC40" s="1094"/>
      <c r="BD40" s="1079"/>
      <c r="BE40" s="1094"/>
      <c r="BF40" s="1094"/>
      <c r="BG40" s="1079"/>
      <c r="BH40" s="1094"/>
      <c r="BI40" s="1094"/>
      <c r="BJ40" s="1079"/>
      <c r="BK40" s="1090"/>
      <c r="BL40" s="1090"/>
      <c r="BM40" s="1095"/>
      <c r="BN40" s="1048"/>
      <c r="BO40" s="1048"/>
      <c r="BP40" s="986"/>
      <c r="BQ40" s="1125"/>
      <c r="BR40" s="1125"/>
      <c r="BS40" s="1161"/>
      <c r="BT40" s="1079"/>
      <c r="BU40" s="1122"/>
      <c r="BV40" s="1079"/>
      <c r="BW40" s="1108"/>
      <c r="BX40" s="1079"/>
      <c r="BY40" s="1079"/>
      <c r="BZ40" s="1079"/>
      <c r="CA40" s="74" t="s">
        <v>260</v>
      </c>
      <c r="CB40" s="14">
        <v>0.3</v>
      </c>
      <c r="CC40" s="32">
        <v>7.4999999999999997E-2</v>
      </c>
      <c r="CD40" s="32">
        <v>7.4999999999999997E-2</v>
      </c>
      <c r="CE40" s="391" t="s">
        <v>542</v>
      </c>
      <c r="CF40" s="32">
        <v>7.4999999999999997E-2</v>
      </c>
      <c r="CG40" s="32">
        <v>7.4999999999999997E-2</v>
      </c>
      <c r="CH40" s="391" t="s">
        <v>542</v>
      </c>
      <c r="CI40" s="32">
        <v>7.4999999999999997E-2</v>
      </c>
      <c r="CJ40" s="32">
        <v>7.4999999999999997E-2</v>
      </c>
      <c r="CK40" s="391" t="s">
        <v>542</v>
      </c>
      <c r="CL40" s="32">
        <v>7.4999999999999997E-2</v>
      </c>
      <c r="CM40" s="484">
        <v>7.4999999999999997E-2</v>
      </c>
      <c r="CN40" s="391" t="s">
        <v>542</v>
      </c>
      <c r="CO40" s="836"/>
      <c r="CP40" s="836"/>
      <c r="CQ40" s="1159"/>
    </row>
    <row r="41" spans="1:100" ht="55" customHeight="1" x14ac:dyDescent="0.2">
      <c r="A41" s="982"/>
      <c r="B41" s="836"/>
      <c r="C41" s="836"/>
      <c r="D41" s="836"/>
      <c r="E41" s="836"/>
      <c r="F41" s="835"/>
      <c r="G41" s="836"/>
      <c r="H41" s="1079"/>
      <c r="I41" s="1079"/>
      <c r="J41" s="1079"/>
      <c r="K41" s="1094"/>
      <c r="L41" s="1094"/>
      <c r="M41" s="1079"/>
      <c r="N41" s="1094"/>
      <c r="O41" s="1094"/>
      <c r="P41" s="1079"/>
      <c r="Q41" s="1094"/>
      <c r="R41" s="1094"/>
      <c r="S41" s="1079"/>
      <c r="T41" s="1090"/>
      <c r="U41" s="1090"/>
      <c r="V41" s="1095"/>
      <c r="W41" s="1079"/>
      <c r="X41" s="1079"/>
      <c r="Y41" s="1094"/>
      <c r="Z41" s="1106"/>
      <c r="AA41" s="1079"/>
      <c r="AB41" s="1094"/>
      <c r="AC41" s="1106"/>
      <c r="AD41" s="1079"/>
      <c r="AE41" s="1094"/>
      <c r="AF41" s="1106"/>
      <c r="AG41" s="1079"/>
      <c r="AH41" s="1090"/>
      <c r="AI41" s="1090"/>
      <c r="AJ41" s="1095"/>
      <c r="AK41" s="1048"/>
      <c r="AL41" s="1048"/>
      <c r="AM41" s="986"/>
      <c r="AN41" s="1079"/>
      <c r="AO41" s="1079"/>
      <c r="AP41" s="1094"/>
      <c r="AQ41" s="1094"/>
      <c r="AR41" s="1079"/>
      <c r="AS41" s="1094"/>
      <c r="AT41" s="1094"/>
      <c r="AU41" s="1079"/>
      <c r="AV41" s="1094"/>
      <c r="AW41" s="1094"/>
      <c r="AX41" s="1079"/>
      <c r="AY41" s="1090"/>
      <c r="AZ41" s="1090"/>
      <c r="BA41" s="1095"/>
      <c r="BB41" s="1094"/>
      <c r="BC41" s="1094"/>
      <c r="BD41" s="1079"/>
      <c r="BE41" s="1094"/>
      <c r="BF41" s="1094"/>
      <c r="BG41" s="1079"/>
      <c r="BH41" s="1094"/>
      <c r="BI41" s="1094"/>
      <c r="BJ41" s="1079"/>
      <c r="BK41" s="1090"/>
      <c r="BL41" s="1090"/>
      <c r="BM41" s="1095"/>
      <c r="BN41" s="1048"/>
      <c r="BO41" s="1048"/>
      <c r="BP41" s="986"/>
      <c r="BQ41" s="1125"/>
      <c r="BR41" s="1125"/>
      <c r="BS41" s="1161"/>
      <c r="BT41" s="1079"/>
      <c r="BU41" s="1122"/>
      <c r="BV41" s="1079"/>
      <c r="BW41" s="1108"/>
      <c r="BX41" s="1079"/>
      <c r="BY41" s="1079"/>
      <c r="BZ41" s="1079"/>
      <c r="CA41" s="74" t="s">
        <v>258</v>
      </c>
      <c r="CB41" s="14">
        <v>0.3</v>
      </c>
      <c r="CC41" s="32">
        <v>7.4999999999999997E-2</v>
      </c>
      <c r="CD41" s="32">
        <v>7.4999999999999997E-2</v>
      </c>
      <c r="CE41" s="544" t="s">
        <v>543</v>
      </c>
      <c r="CF41" s="32">
        <v>7.4999999999999997E-2</v>
      </c>
      <c r="CG41" s="32">
        <v>7.4999999999999997E-2</v>
      </c>
      <c r="CH41" s="32" t="s">
        <v>543</v>
      </c>
      <c r="CI41" s="32">
        <v>7.4999999999999997E-2</v>
      </c>
      <c r="CJ41" s="32">
        <v>7.4999999999999997E-2</v>
      </c>
      <c r="CK41" s="32" t="s">
        <v>543</v>
      </c>
      <c r="CL41" s="32">
        <v>7.4999999999999997E-2</v>
      </c>
      <c r="CM41" s="484">
        <v>7.4999999999999997E-2</v>
      </c>
      <c r="CN41" s="484" t="s">
        <v>543</v>
      </c>
      <c r="CO41" s="836"/>
      <c r="CP41" s="836"/>
      <c r="CQ41" s="1159"/>
    </row>
    <row r="42" spans="1:100" ht="56" customHeight="1" x14ac:dyDescent="0.2">
      <c r="A42" s="982" t="s">
        <v>51</v>
      </c>
      <c r="B42" s="836" t="s">
        <v>345</v>
      </c>
      <c r="C42" s="836" t="s">
        <v>198</v>
      </c>
      <c r="D42" s="836" t="s">
        <v>624</v>
      </c>
      <c r="E42" s="836" t="s">
        <v>65</v>
      </c>
      <c r="F42" s="998" t="s">
        <v>66</v>
      </c>
      <c r="G42" s="836" t="s">
        <v>30</v>
      </c>
      <c r="H42" s="1047" t="s">
        <v>408</v>
      </c>
      <c r="I42" s="1079">
        <v>2020</v>
      </c>
      <c r="J42" s="1047">
        <v>0.7</v>
      </c>
      <c r="K42" s="1094">
        <v>14</v>
      </c>
      <c r="L42" s="1094">
        <v>1559</v>
      </c>
      <c r="M42" s="1076">
        <f>K42/L42</f>
        <v>8.9801154586273257E-3</v>
      </c>
      <c r="N42" s="1094">
        <v>17</v>
      </c>
      <c r="O42" s="1094">
        <v>1559</v>
      </c>
      <c r="P42" s="1076">
        <f>N42/O42</f>
        <v>1.0904425914047467E-2</v>
      </c>
      <c r="Q42" s="1094">
        <v>26</v>
      </c>
      <c r="R42" s="1094">
        <v>1559</v>
      </c>
      <c r="S42" s="1076">
        <f>Q42/R42</f>
        <v>1.6677357280307888E-2</v>
      </c>
      <c r="T42" s="1090">
        <f>K42+N42+Q42</f>
        <v>57</v>
      </c>
      <c r="U42" s="1090">
        <v>1559</v>
      </c>
      <c r="V42" s="1081">
        <f>T42/U42</f>
        <v>3.6561898652982684E-2</v>
      </c>
      <c r="W42" s="1080">
        <v>4.7500000000000001E-2</v>
      </c>
      <c r="X42" s="1047">
        <f>(V42/W42)/4</f>
        <v>0.19243104554201412</v>
      </c>
      <c r="Y42" s="1094">
        <v>24</v>
      </c>
      <c r="Z42" s="1094">
        <v>1559</v>
      </c>
      <c r="AA42" s="1076">
        <f>Y42/Z42</f>
        <v>1.5394483643361129E-2</v>
      </c>
      <c r="AB42" s="1094">
        <v>22</v>
      </c>
      <c r="AC42" s="1094">
        <v>1559</v>
      </c>
      <c r="AD42" s="1076">
        <f>AB42/AC42</f>
        <v>1.4111610006414367E-2</v>
      </c>
      <c r="AE42" s="1094">
        <v>18</v>
      </c>
      <c r="AF42" s="1094">
        <v>1559</v>
      </c>
      <c r="AG42" s="1076">
        <f>AE42/AF42</f>
        <v>1.1545862732520847E-2</v>
      </c>
      <c r="AH42" s="1090">
        <f>Y42+AB42+AE42</f>
        <v>64</v>
      </c>
      <c r="AI42" s="1090">
        <v>1559</v>
      </c>
      <c r="AJ42" s="1081">
        <f>AH42/AI42</f>
        <v>4.1051956382296341E-2</v>
      </c>
      <c r="AK42" s="1048">
        <f>AH42+T42</f>
        <v>121</v>
      </c>
      <c r="AL42" s="1048">
        <v>1559</v>
      </c>
      <c r="AM42" s="1049">
        <f>AK42/AL42</f>
        <v>7.7613855035279025E-2</v>
      </c>
      <c r="AN42" s="1080">
        <v>0.19</v>
      </c>
      <c r="AO42" s="1047">
        <f>AM42/AN42</f>
        <v>0.40849397386988962</v>
      </c>
      <c r="AP42" s="1094">
        <v>10</v>
      </c>
      <c r="AQ42" s="1094">
        <v>1559</v>
      </c>
      <c r="AR42" s="1047">
        <f>AP42/AQ42</f>
        <v>6.4143681847338039E-3</v>
      </c>
      <c r="AS42" s="1094">
        <v>33</v>
      </c>
      <c r="AT42" s="1094">
        <v>1559</v>
      </c>
      <c r="AU42" s="1047">
        <f>AS42/AT42</f>
        <v>2.1167415009621552E-2</v>
      </c>
      <c r="AV42" s="1094">
        <v>30</v>
      </c>
      <c r="AW42" s="1094">
        <v>1559</v>
      </c>
      <c r="AX42" s="1047">
        <f>AV42/AW42</f>
        <v>1.9243104554201411E-2</v>
      </c>
      <c r="AY42" s="1090">
        <f>AP42+AS42+AV42</f>
        <v>73</v>
      </c>
      <c r="AZ42" s="1090">
        <v>1559</v>
      </c>
      <c r="BA42" s="1081">
        <f>AY42/AZ42</f>
        <v>4.6824887748556768E-2</v>
      </c>
      <c r="BB42" s="1094">
        <v>16</v>
      </c>
      <c r="BC42" s="1094">
        <v>1559</v>
      </c>
      <c r="BD42" s="1047">
        <f>BB42/BC42</f>
        <v>1.0262989095574085E-2</v>
      </c>
      <c r="BE42" s="1094">
        <v>15</v>
      </c>
      <c r="BF42" s="1094">
        <v>1559</v>
      </c>
      <c r="BG42" s="1047">
        <f>BE42/BF42</f>
        <v>9.6215522771007055E-3</v>
      </c>
      <c r="BH42" s="1094">
        <v>9</v>
      </c>
      <c r="BI42" s="1094">
        <v>1559</v>
      </c>
      <c r="BJ42" s="1047">
        <f>BH42/BI42</f>
        <v>5.7729313662604233E-3</v>
      </c>
      <c r="BK42" s="1090">
        <f>BB42+BE42+BH42</f>
        <v>40</v>
      </c>
      <c r="BL42" s="1090">
        <v>1559</v>
      </c>
      <c r="BM42" s="1081">
        <f>BK42/BL42</f>
        <v>2.5657472738935216E-2</v>
      </c>
      <c r="BN42" s="1048">
        <f>BK42+AY42</f>
        <v>113</v>
      </c>
      <c r="BO42" s="1048">
        <v>1559</v>
      </c>
      <c r="BP42" s="1049">
        <f>BN42/BO42</f>
        <v>7.2482360487491987E-2</v>
      </c>
      <c r="BQ42" s="1125">
        <f>BN42+AK42</f>
        <v>234</v>
      </c>
      <c r="BR42" s="1125">
        <v>1559</v>
      </c>
      <c r="BS42" s="1160">
        <f>BQ42/BR42</f>
        <v>0.150096215522771</v>
      </c>
      <c r="BT42" s="1047">
        <v>0.7</v>
      </c>
      <c r="BU42" s="1121">
        <f>BS42/BT42</f>
        <v>0.21442316503253001</v>
      </c>
      <c r="BV42" s="1047">
        <v>0.02</v>
      </c>
      <c r="BW42" s="1108">
        <f>BU42*BV42</f>
        <v>4.2884633006506001E-3</v>
      </c>
      <c r="BX42" s="1047" t="s">
        <v>408</v>
      </c>
      <c r="BY42" s="1047" t="s">
        <v>408</v>
      </c>
      <c r="BZ42" s="1047" t="s">
        <v>408</v>
      </c>
      <c r="CA42" s="18" t="s">
        <v>262</v>
      </c>
      <c r="CB42" s="14">
        <v>0.4</v>
      </c>
      <c r="CC42" s="14">
        <v>0.1</v>
      </c>
      <c r="CD42" s="14">
        <v>0.1</v>
      </c>
      <c r="CE42" s="281" t="s">
        <v>525</v>
      </c>
      <c r="CF42" s="14">
        <v>0.1</v>
      </c>
      <c r="CG42" s="14">
        <v>0.1</v>
      </c>
      <c r="CH42" s="281" t="s">
        <v>525</v>
      </c>
      <c r="CI42" s="14">
        <v>0.1</v>
      </c>
      <c r="CJ42" s="14">
        <v>0.1</v>
      </c>
      <c r="CK42" s="281" t="s">
        <v>525</v>
      </c>
      <c r="CL42" s="14">
        <v>0.1</v>
      </c>
      <c r="CM42" s="14">
        <v>0.1</v>
      </c>
      <c r="CN42" s="281" t="s">
        <v>525</v>
      </c>
      <c r="CO42" s="984"/>
      <c r="CP42" s="984" t="s">
        <v>217</v>
      </c>
      <c r="CQ42" s="1134"/>
    </row>
    <row r="43" spans="1:100" ht="50" customHeight="1" x14ac:dyDescent="0.2">
      <c r="A43" s="982"/>
      <c r="B43" s="836"/>
      <c r="C43" s="836"/>
      <c r="D43" s="836"/>
      <c r="E43" s="836"/>
      <c r="F43" s="998"/>
      <c r="G43" s="836"/>
      <c r="H43" s="1047"/>
      <c r="I43" s="1079"/>
      <c r="J43" s="1047"/>
      <c r="K43" s="1094"/>
      <c r="L43" s="1094"/>
      <c r="M43" s="1076"/>
      <c r="N43" s="1094"/>
      <c r="O43" s="1094"/>
      <c r="P43" s="1076"/>
      <c r="Q43" s="1094"/>
      <c r="R43" s="1094"/>
      <c r="S43" s="1076"/>
      <c r="T43" s="1090"/>
      <c r="U43" s="1090"/>
      <c r="V43" s="1081"/>
      <c r="W43" s="1080"/>
      <c r="X43" s="1047"/>
      <c r="Y43" s="1094"/>
      <c r="Z43" s="1094"/>
      <c r="AA43" s="1076"/>
      <c r="AB43" s="1094"/>
      <c r="AC43" s="1094"/>
      <c r="AD43" s="1076"/>
      <c r="AE43" s="1094"/>
      <c r="AF43" s="1094"/>
      <c r="AG43" s="1076"/>
      <c r="AH43" s="1090"/>
      <c r="AI43" s="1090"/>
      <c r="AJ43" s="1081"/>
      <c r="AK43" s="1048"/>
      <c r="AL43" s="1048"/>
      <c r="AM43" s="1049"/>
      <c r="AN43" s="1080"/>
      <c r="AO43" s="1047"/>
      <c r="AP43" s="1094"/>
      <c r="AQ43" s="1094"/>
      <c r="AR43" s="1047"/>
      <c r="AS43" s="1094"/>
      <c r="AT43" s="1094"/>
      <c r="AU43" s="1047"/>
      <c r="AV43" s="1094"/>
      <c r="AW43" s="1094"/>
      <c r="AX43" s="1047"/>
      <c r="AY43" s="1090"/>
      <c r="AZ43" s="1090"/>
      <c r="BA43" s="1081"/>
      <c r="BB43" s="1094"/>
      <c r="BC43" s="1094"/>
      <c r="BD43" s="1047"/>
      <c r="BE43" s="1094"/>
      <c r="BF43" s="1094"/>
      <c r="BG43" s="1047"/>
      <c r="BH43" s="1094"/>
      <c r="BI43" s="1094"/>
      <c r="BJ43" s="1047"/>
      <c r="BK43" s="1090"/>
      <c r="BL43" s="1090"/>
      <c r="BM43" s="1081"/>
      <c r="BN43" s="1048"/>
      <c r="BO43" s="1048"/>
      <c r="BP43" s="1049"/>
      <c r="BQ43" s="1125"/>
      <c r="BR43" s="1125"/>
      <c r="BS43" s="1160"/>
      <c r="BT43" s="1047"/>
      <c r="BU43" s="1121"/>
      <c r="BV43" s="1047"/>
      <c r="BW43" s="1108"/>
      <c r="BX43" s="1047"/>
      <c r="BY43" s="1047"/>
      <c r="BZ43" s="1047"/>
      <c r="CA43" s="18" t="s">
        <v>263</v>
      </c>
      <c r="CB43" s="14">
        <v>0.3</v>
      </c>
      <c r="CC43" s="32">
        <v>7.4999999999999997E-2</v>
      </c>
      <c r="CD43" s="32">
        <v>7.4999999999999997E-2</v>
      </c>
      <c r="CE43" s="391" t="s">
        <v>526</v>
      </c>
      <c r="CF43" s="32">
        <v>7.4999999999999997E-2</v>
      </c>
      <c r="CG43" s="32">
        <v>7.4999999999999997E-2</v>
      </c>
      <c r="CH43" s="391" t="s">
        <v>526</v>
      </c>
      <c r="CI43" s="32">
        <v>7.4999999999999997E-2</v>
      </c>
      <c r="CJ43" s="32">
        <v>7.4999999999999997E-2</v>
      </c>
      <c r="CK43" s="391" t="s">
        <v>526</v>
      </c>
      <c r="CL43" s="32">
        <v>7.4999999999999997E-2</v>
      </c>
      <c r="CM43" s="484">
        <v>7.4999999999999997E-2</v>
      </c>
      <c r="CN43" s="391" t="s">
        <v>526</v>
      </c>
      <c r="CO43" s="984"/>
      <c r="CP43" s="984"/>
      <c r="CQ43" s="1134"/>
    </row>
    <row r="44" spans="1:100" ht="59" customHeight="1" x14ac:dyDescent="0.2">
      <c r="A44" s="982"/>
      <c r="B44" s="836"/>
      <c r="C44" s="836"/>
      <c r="D44" s="836"/>
      <c r="E44" s="836"/>
      <c r="F44" s="998"/>
      <c r="G44" s="836"/>
      <c r="H44" s="1047"/>
      <c r="I44" s="1079"/>
      <c r="J44" s="1047"/>
      <c r="K44" s="1094"/>
      <c r="L44" s="1094"/>
      <c r="M44" s="1076"/>
      <c r="N44" s="1094"/>
      <c r="O44" s="1094"/>
      <c r="P44" s="1076"/>
      <c r="Q44" s="1094"/>
      <c r="R44" s="1094"/>
      <c r="S44" s="1076"/>
      <c r="T44" s="1090"/>
      <c r="U44" s="1090"/>
      <c r="V44" s="1081"/>
      <c r="W44" s="1080"/>
      <c r="X44" s="1047"/>
      <c r="Y44" s="1094"/>
      <c r="Z44" s="1094"/>
      <c r="AA44" s="1076"/>
      <c r="AB44" s="1094"/>
      <c r="AC44" s="1094"/>
      <c r="AD44" s="1076"/>
      <c r="AE44" s="1094"/>
      <c r="AF44" s="1094"/>
      <c r="AG44" s="1076"/>
      <c r="AH44" s="1090"/>
      <c r="AI44" s="1090"/>
      <c r="AJ44" s="1081"/>
      <c r="AK44" s="1048"/>
      <c r="AL44" s="1048"/>
      <c r="AM44" s="1049"/>
      <c r="AN44" s="1080"/>
      <c r="AO44" s="1047"/>
      <c r="AP44" s="1094"/>
      <c r="AQ44" s="1094"/>
      <c r="AR44" s="1047"/>
      <c r="AS44" s="1094"/>
      <c r="AT44" s="1094"/>
      <c r="AU44" s="1047"/>
      <c r="AV44" s="1094"/>
      <c r="AW44" s="1094"/>
      <c r="AX44" s="1047"/>
      <c r="AY44" s="1090"/>
      <c r="AZ44" s="1090"/>
      <c r="BA44" s="1081"/>
      <c r="BB44" s="1094"/>
      <c r="BC44" s="1094"/>
      <c r="BD44" s="1047"/>
      <c r="BE44" s="1094"/>
      <c r="BF44" s="1094"/>
      <c r="BG44" s="1047"/>
      <c r="BH44" s="1094"/>
      <c r="BI44" s="1094"/>
      <c r="BJ44" s="1047"/>
      <c r="BK44" s="1090"/>
      <c r="BL44" s="1090"/>
      <c r="BM44" s="1081"/>
      <c r="BN44" s="1048"/>
      <c r="BO44" s="1048"/>
      <c r="BP44" s="1049"/>
      <c r="BQ44" s="1125"/>
      <c r="BR44" s="1125"/>
      <c r="BS44" s="1160"/>
      <c r="BT44" s="1047"/>
      <c r="BU44" s="1121"/>
      <c r="BV44" s="1047"/>
      <c r="BW44" s="1108"/>
      <c r="BX44" s="1047"/>
      <c r="BY44" s="1047"/>
      <c r="BZ44" s="1047"/>
      <c r="CA44" s="18" t="s">
        <v>261</v>
      </c>
      <c r="CB44" s="14">
        <v>0.3</v>
      </c>
      <c r="CC44" s="32">
        <v>7.4999999999999997E-2</v>
      </c>
      <c r="CD44" s="32">
        <v>7.4999999999999997E-2</v>
      </c>
      <c r="CE44" s="544" t="s">
        <v>538</v>
      </c>
      <c r="CF44" s="32">
        <v>7.4999999999999997E-2</v>
      </c>
      <c r="CG44" s="32">
        <v>7.4999999999999997E-2</v>
      </c>
      <c r="CH44" s="32" t="s">
        <v>538</v>
      </c>
      <c r="CI44" s="32">
        <v>7.4999999999999997E-2</v>
      </c>
      <c r="CJ44" s="32">
        <v>7.4999999999999997E-2</v>
      </c>
      <c r="CK44" s="32" t="s">
        <v>538</v>
      </c>
      <c r="CL44" s="32">
        <v>7.4999999999999997E-2</v>
      </c>
      <c r="CM44" s="484">
        <v>7.4999999999999997E-2</v>
      </c>
      <c r="CN44" s="484" t="s">
        <v>538</v>
      </c>
      <c r="CO44" s="984"/>
      <c r="CP44" s="984"/>
      <c r="CQ44" s="1134"/>
    </row>
    <row r="45" spans="1:100" ht="163" customHeight="1" x14ac:dyDescent="0.2">
      <c r="A45" s="264" t="s">
        <v>51</v>
      </c>
      <c r="B45" s="257" t="s">
        <v>345</v>
      </c>
      <c r="C45" s="257" t="s">
        <v>198</v>
      </c>
      <c r="D45" s="383" t="s">
        <v>455</v>
      </c>
      <c r="E45" s="263" t="s">
        <v>456</v>
      </c>
      <c r="F45" s="500" t="s">
        <v>457</v>
      </c>
      <c r="G45" s="263" t="s">
        <v>30</v>
      </c>
      <c r="H45" s="263" t="s">
        <v>199</v>
      </c>
      <c r="I45" s="263">
        <v>2020</v>
      </c>
      <c r="J45" s="265">
        <v>0.05</v>
      </c>
      <c r="K45" s="272">
        <v>0</v>
      </c>
      <c r="L45" s="272">
        <v>14</v>
      </c>
      <c r="M45" s="271">
        <f>K45/L45</f>
        <v>0</v>
      </c>
      <c r="N45" s="272">
        <v>1</v>
      </c>
      <c r="O45" s="272">
        <v>17</v>
      </c>
      <c r="P45" s="348">
        <f>N45/O45</f>
        <v>5.8823529411764705E-2</v>
      </c>
      <c r="Q45" s="272">
        <v>6</v>
      </c>
      <c r="R45" s="272">
        <v>26</v>
      </c>
      <c r="S45" s="348">
        <f>Q45/R45</f>
        <v>0.23076923076923078</v>
      </c>
      <c r="T45" s="268">
        <f>K45+N45+Q45</f>
        <v>7</v>
      </c>
      <c r="U45" s="350">
        <f>L45+O45+R45</f>
        <v>57</v>
      </c>
      <c r="V45" s="273">
        <f>T45/U45</f>
        <v>0.12280701754385964</v>
      </c>
      <c r="W45" s="344">
        <v>0.05</v>
      </c>
      <c r="X45" s="344">
        <v>0</v>
      </c>
      <c r="Y45" s="380">
        <v>2</v>
      </c>
      <c r="Z45" s="380">
        <v>24</v>
      </c>
      <c r="AA45" s="375">
        <f>Y45/Z45</f>
        <v>8.3333333333333329E-2</v>
      </c>
      <c r="AB45" s="380">
        <v>1</v>
      </c>
      <c r="AC45" s="380">
        <v>22</v>
      </c>
      <c r="AD45" s="375">
        <f>AB45/AC45</f>
        <v>4.5454545454545456E-2</v>
      </c>
      <c r="AE45" s="380">
        <v>4</v>
      </c>
      <c r="AF45" s="380">
        <v>18</v>
      </c>
      <c r="AG45" s="375">
        <f>AE45/AF45</f>
        <v>0.22222222222222221</v>
      </c>
      <c r="AH45" s="379">
        <f>Y45+AB45+AE45</f>
        <v>7</v>
      </c>
      <c r="AI45" s="379">
        <f>Z45+AC45+AF45</f>
        <v>64</v>
      </c>
      <c r="AJ45" s="377">
        <f>AH45/AI45</f>
        <v>0.109375</v>
      </c>
      <c r="AK45" s="368">
        <f>AH45+T45</f>
        <v>14</v>
      </c>
      <c r="AL45" s="373">
        <f>AI45+U45</f>
        <v>121</v>
      </c>
      <c r="AM45" s="370">
        <f>AK45/AL45</f>
        <v>0.11570247933884298</v>
      </c>
      <c r="AN45" s="361">
        <v>0.05</v>
      </c>
      <c r="AO45" s="361">
        <v>0.5</v>
      </c>
      <c r="AP45" s="272">
        <v>2</v>
      </c>
      <c r="AQ45" s="272">
        <f>AL45+AP42</f>
        <v>131</v>
      </c>
      <c r="AR45" s="271">
        <f>AP45/AQ45</f>
        <v>1.5267175572519083E-2</v>
      </c>
      <c r="AS45" s="272">
        <v>5</v>
      </c>
      <c r="AT45" s="505">
        <f>AQ45+AS42</f>
        <v>164</v>
      </c>
      <c r="AU45" s="452">
        <f>AS45/AT45</f>
        <v>3.048780487804878E-2</v>
      </c>
      <c r="AV45" s="272">
        <v>1</v>
      </c>
      <c r="AW45" s="505">
        <f>AT45+AV42</f>
        <v>194</v>
      </c>
      <c r="AX45" s="452">
        <f>AV45/AW45</f>
        <v>5.1546391752577319E-3</v>
      </c>
      <c r="AY45" s="268">
        <f>AP45+AS45+AV45</f>
        <v>8</v>
      </c>
      <c r="AZ45" s="268">
        <v>194</v>
      </c>
      <c r="BA45" s="273">
        <f>AY45/AZ45</f>
        <v>4.1237113402061855E-2</v>
      </c>
      <c r="BB45" s="505">
        <v>1</v>
      </c>
      <c r="BC45" s="505">
        <f>AZ45+BB42</f>
        <v>210</v>
      </c>
      <c r="BD45" s="504">
        <f>BB45/BC45</f>
        <v>4.7619047619047623E-3</v>
      </c>
      <c r="BE45" s="505">
        <v>1</v>
      </c>
      <c r="BF45" s="505">
        <f>BC45+BE42</f>
        <v>225</v>
      </c>
      <c r="BG45" s="504">
        <f>BE45/BF45</f>
        <v>4.4444444444444444E-3</v>
      </c>
      <c r="BH45" s="505">
        <v>0</v>
      </c>
      <c r="BI45" s="505">
        <f>BF45+BH42</f>
        <v>234</v>
      </c>
      <c r="BJ45" s="504">
        <f>BH45/BI45</f>
        <v>0</v>
      </c>
      <c r="BK45" s="502">
        <f>BB45+BE45+BH45</f>
        <v>2</v>
      </c>
      <c r="BL45" s="502">
        <v>234</v>
      </c>
      <c r="BM45" s="506">
        <f>BK45/BL45</f>
        <v>8.5470085470085479E-3</v>
      </c>
      <c r="BN45" s="473">
        <f>BK45+AY45</f>
        <v>10</v>
      </c>
      <c r="BO45" s="473">
        <v>234</v>
      </c>
      <c r="BP45" s="477">
        <f>BN45/BO45</f>
        <v>4.2735042735042736E-2</v>
      </c>
      <c r="BQ45" s="486">
        <f>BN45+AK45</f>
        <v>24</v>
      </c>
      <c r="BR45" s="486">
        <v>234</v>
      </c>
      <c r="BS45" s="413">
        <f>BQ45/BR45</f>
        <v>0.10256410256410256</v>
      </c>
      <c r="BT45" s="271">
        <v>0.05</v>
      </c>
      <c r="BU45" s="271">
        <v>1</v>
      </c>
      <c r="BV45" s="271">
        <v>0.02</v>
      </c>
      <c r="BW45" s="454">
        <f>BU45*BV45</f>
        <v>0.02</v>
      </c>
      <c r="BX45" s="271">
        <v>0.1</v>
      </c>
      <c r="BY45" s="271">
        <v>0.15</v>
      </c>
      <c r="BZ45" s="271">
        <v>0.2</v>
      </c>
      <c r="CA45" s="18" t="s">
        <v>458</v>
      </c>
      <c r="CB45" s="277">
        <v>1</v>
      </c>
      <c r="CC45" s="277">
        <v>0.25</v>
      </c>
      <c r="CD45" s="355">
        <v>0.25</v>
      </c>
      <c r="CE45" s="323" t="s">
        <v>527</v>
      </c>
      <c r="CF45" s="281">
        <v>0.25</v>
      </c>
      <c r="CG45" s="365">
        <v>0.25</v>
      </c>
      <c r="CH45" s="323" t="s">
        <v>527</v>
      </c>
      <c r="CI45" s="281">
        <v>0.25</v>
      </c>
      <c r="CJ45" s="448">
        <v>0.25</v>
      </c>
      <c r="CK45" s="323" t="s">
        <v>527</v>
      </c>
      <c r="CL45" s="281">
        <v>0.25</v>
      </c>
      <c r="CM45" s="483">
        <v>0.25</v>
      </c>
      <c r="CN45" s="323" t="s">
        <v>527</v>
      </c>
      <c r="CO45" s="263"/>
      <c r="CP45" s="263"/>
      <c r="CQ45" s="262"/>
    </row>
    <row r="46" spans="1:100" ht="92" customHeight="1" x14ac:dyDescent="0.2">
      <c r="A46" s="982" t="s">
        <v>50</v>
      </c>
      <c r="B46" s="836" t="s">
        <v>339</v>
      </c>
      <c r="C46" s="836" t="s">
        <v>198</v>
      </c>
      <c r="D46" s="1079" t="s">
        <v>382</v>
      </c>
      <c r="E46" s="836" t="s">
        <v>67</v>
      </c>
      <c r="F46" s="998" t="s">
        <v>68</v>
      </c>
      <c r="G46" s="836" t="s">
        <v>30</v>
      </c>
      <c r="H46" s="1047" t="s">
        <v>409</v>
      </c>
      <c r="I46" s="1079">
        <v>2020</v>
      </c>
      <c r="J46" s="1047">
        <v>0.85</v>
      </c>
      <c r="K46" s="1094"/>
      <c r="L46" s="1094"/>
      <c r="M46" s="1047"/>
      <c r="N46" s="1094"/>
      <c r="O46" s="1094"/>
      <c r="P46" s="1047"/>
      <c r="Q46" s="1094"/>
      <c r="R46" s="1094"/>
      <c r="S46" s="1047"/>
      <c r="T46" s="1090"/>
      <c r="U46" s="1090"/>
      <c r="V46" s="1081"/>
      <c r="W46" s="1047">
        <v>0.85</v>
      </c>
      <c r="X46" s="1058">
        <f>(V46/W46)/4</f>
        <v>0</v>
      </c>
      <c r="Y46" s="1094"/>
      <c r="Z46" s="1094"/>
      <c r="AA46" s="1047"/>
      <c r="AB46" s="1094"/>
      <c r="AC46" s="1094"/>
      <c r="AD46" s="1047"/>
      <c r="AE46" s="1094"/>
      <c r="AF46" s="1094"/>
      <c r="AG46" s="1047"/>
      <c r="AH46" s="1090">
        <v>8</v>
      </c>
      <c r="AI46" s="1090">
        <v>14</v>
      </c>
      <c r="AJ46" s="1081">
        <f>AH46/AI46</f>
        <v>0.5714285714285714</v>
      </c>
      <c r="AK46" s="1048">
        <v>8</v>
      </c>
      <c r="AL46" s="1048">
        <v>14</v>
      </c>
      <c r="AM46" s="1049">
        <f>AK46/AL46</f>
        <v>0.5714285714285714</v>
      </c>
      <c r="AN46" s="1047">
        <v>0.85</v>
      </c>
      <c r="AO46" s="1058">
        <f>AM46/AN46/2</f>
        <v>0.33613445378151258</v>
      </c>
      <c r="AP46" s="1094"/>
      <c r="AQ46" s="1094"/>
      <c r="AR46" s="1047"/>
      <c r="AS46" s="1094"/>
      <c r="AT46" s="1094"/>
      <c r="AU46" s="1047"/>
      <c r="AV46" s="1094"/>
      <c r="AW46" s="1094"/>
      <c r="AX46" s="1047"/>
      <c r="AY46" s="1090">
        <v>3</v>
      </c>
      <c r="AZ46" s="1090">
        <v>5</v>
      </c>
      <c r="BA46" s="1081">
        <f>AY46/AZ46</f>
        <v>0.6</v>
      </c>
      <c r="BB46" s="1094"/>
      <c r="BC46" s="1094"/>
      <c r="BD46" s="1047"/>
      <c r="BE46" s="1094"/>
      <c r="BF46" s="1094"/>
      <c r="BG46" s="1047"/>
      <c r="BH46" s="1094"/>
      <c r="BI46" s="1094"/>
      <c r="BJ46" s="1047"/>
      <c r="BK46" s="1090">
        <v>7</v>
      </c>
      <c r="BL46" s="1090">
        <v>8</v>
      </c>
      <c r="BM46" s="1081">
        <f>BK46/BL46</f>
        <v>0.875</v>
      </c>
      <c r="BN46" s="1048">
        <f>AY46+BK46</f>
        <v>10</v>
      </c>
      <c r="BO46" s="1048">
        <f>AZ46+BL46</f>
        <v>13</v>
      </c>
      <c r="BP46" s="1049">
        <f>BN46/BO46</f>
        <v>0.76923076923076927</v>
      </c>
      <c r="BQ46" s="1125">
        <f>BN46+AK46</f>
        <v>18</v>
      </c>
      <c r="BR46" s="1125">
        <f>BO46+AL46</f>
        <v>27</v>
      </c>
      <c r="BS46" s="1160">
        <f>BQ46/BR46</f>
        <v>0.66666666666666663</v>
      </c>
      <c r="BT46" s="1047">
        <v>0.85</v>
      </c>
      <c r="BU46" s="1120">
        <f>BS46/BT46</f>
        <v>0.78431372549019607</v>
      </c>
      <c r="BV46" s="1047">
        <v>0.06</v>
      </c>
      <c r="BW46" s="1108">
        <f>BU46*BV46</f>
        <v>4.7058823529411764E-2</v>
      </c>
      <c r="BX46" s="1047">
        <v>0.85</v>
      </c>
      <c r="BY46" s="1047">
        <v>0.85</v>
      </c>
      <c r="BZ46" s="1047">
        <v>0.85</v>
      </c>
      <c r="CA46" s="13" t="s">
        <v>415</v>
      </c>
      <c r="CB46" s="34">
        <v>0.4</v>
      </c>
      <c r="CC46" s="14">
        <v>0.1</v>
      </c>
      <c r="CD46" s="14">
        <v>0.1</v>
      </c>
      <c r="CE46" s="281" t="s">
        <v>528</v>
      </c>
      <c r="CF46" s="14">
        <v>0.1</v>
      </c>
      <c r="CG46" s="14">
        <v>0.1</v>
      </c>
      <c r="CH46" s="281" t="s">
        <v>528</v>
      </c>
      <c r="CI46" s="14">
        <v>0.1</v>
      </c>
      <c r="CJ46" s="14">
        <v>0.1</v>
      </c>
      <c r="CK46" s="281" t="s">
        <v>528</v>
      </c>
      <c r="CL46" s="14">
        <v>0.1</v>
      </c>
      <c r="CM46" s="14">
        <v>0.1</v>
      </c>
      <c r="CN46" s="281" t="s">
        <v>528</v>
      </c>
      <c r="CO46" s="984"/>
      <c r="CP46" s="984" t="s">
        <v>218</v>
      </c>
      <c r="CQ46" s="1134"/>
    </row>
    <row r="47" spans="1:100" ht="54" customHeight="1" x14ac:dyDescent="0.2">
      <c r="A47" s="982"/>
      <c r="B47" s="836"/>
      <c r="C47" s="836"/>
      <c r="D47" s="836"/>
      <c r="E47" s="836"/>
      <c r="F47" s="998"/>
      <c r="G47" s="836"/>
      <c r="H47" s="1047"/>
      <c r="I47" s="1079"/>
      <c r="J47" s="1047"/>
      <c r="K47" s="1094"/>
      <c r="L47" s="1094"/>
      <c r="M47" s="1047"/>
      <c r="N47" s="1094"/>
      <c r="O47" s="1094"/>
      <c r="P47" s="1047"/>
      <c r="Q47" s="1094"/>
      <c r="R47" s="1094"/>
      <c r="S47" s="1047"/>
      <c r="T47" s="1090"/>
      <c r="U47" s="1090"/>
      <c r="V47" s="1081"/>
      <c r="W47" s="1047"/>
      <c r="X47" s="1058"/>
      <c r="Y47" s="1094"/>
      <c r="Z47" s="1094"/>
      <c r="AA47" s="1047"/>
      <c r="AB47" s="1094"/>
      <c r="AC47" s="1094"/>
      <c r="AD47" s="1047"/>
      <c r="AE47" s="1094"/>
      <c r="AF47" s="1094"/>
      <c r="AG47" s="1047"/>
      <c r="AH47" s="1090"/>
      <c r="AI47" s="1090"/>
      <c r="AJ47" s="1081"/>
      <c r="AK47" s="1048"/>
      <c r="AL47" s="1048"/>
      <c r="AM47" s="1049"/>
      <c r="AN47" s="1047"/>
      <c r="AO47" s="1058"/>
      <c r="AP47" s="1094"/>
      <c r="AQ47" s="1094"/>
      <c r="AR47" s="1047"/>
      <c r="AS47" s="1094"/>
      <c r="AT47" s="1094"/>
      <c r="AU47" s="1047"/>
      <c r="AV47" s="1094"/>
      <c r="AW47" s="1094"/>
      <c r="AX47" s="1047"/>
      <c r="AY47" s="1090"/>
      <c r="AZ47" s="1090"/>
      <c r="BA47" s="1081"/>
      <c r="BB47" s="1094"/>
      <c r="BC47" s="1094"/>
      <c r="BD47" s="1047"/>
      <c r="BE47" s="1094"/>
      <c r="BF47" s="1094"/>
      <c r="BG47" s="1047"/>
      <c r="BH47" s="1094"/>
      <c r="BI47" s="1094"/>
      <c r="BJ47" s="1047"/>
      <c r="BK47" s="1090"/>
      <c r="BL47" s="1090"/>
      <c r="BM47" s="1081"/>
      <c r="BN47" s="1048"/>
      <c r="BO47" s="1048"/>
      <c r="BP47" s="1049"/>
      <c r="BQ47" s="1125"/>
      <c r="BR47" s="1125"/>
      <c r="BS47" s="1160"/>
      <c r="BT47" s="1047"/>
      <c r="BU47" s="1120"/>
      <c r="BV47" s="1047"/>
      <c r="BW47" s="1108"/>
      <c r="BX47" s="1047"/>
      <c r="BY47" s="1047"/>
      <c r="BZ47" s="1047"/>
      <c r="CA47" s="13" t="s">
        <v>416</v>
      </c>
      <c r="CB47" s="34">
        <v>0.3</v>
      </c>
      <c r="CC47" s="32">
        <v>7.4999999999999997E-2</v>
      </c>
      <c r="CD47" s="32">
        <v>7.4999999999999997E-2</v>
      </c>
      <c r="CE47" s="391" t="s">
        <v>529</v>
      </c>
      <c r="CF47" s="32">
        <v>7.4999999999999997E-2</v>
      </c>
      <c r="CG47" s="32">
        <v>7.4999999999999997E-2</v>
      </c>
      <c r="CH47" s="391" t="s">
        <v>529</v>
      </c>
      <c r="CI47" s="32">
        <v>7.4999999999999997E-2</v>
      </c>
      <c r="CJ47" s="32">
        <v>7.4999999999999997E-2</v>
      </c>
      <c r="CK47" s="391" t="s">
        <v>529</v>
      </c>
      <c r="CL47" s="32">
        <v>7.4999999999999997E-2</v>
      </c>
      <c r="CM47" s="484">
        <v>7.4999999999999997E-2</v>
      </c>
      <c r="CN47" s="391" t="s">
        <v>529</v>
      </c>
      <c r="CO47" s="984"/>
      <c r="CP47" s="984"/>
      <c r="CQ47" s="1134"/>
    </row>
    <row r="48" spans="1:100" ht="51" x14ac:dyDescent="0.2">
      <c r="A48" s="982"/>
      <c r="B48" s="836"/>
      <c r="C48" s="836"/>
      <c r="D48" s="836"/>
      <c r="E48" s="836"/>
      <c r="F48" s="998"/>
      <c r="G48" s="836"/>
      <c r="H48" s="1047"/>
      <c r="I48" s="1079"/>
      <c r="J48" s="1047"/>
      <c r="K48" s="1094"/>
      <c r="L48" s="1094"/>
      <c r="M48" s="1047"/>
      <c r="N48" s="1094"/>
      <c r="O48" s="1094"/>
      <c r="P48" s="1047"/>
      <c r="Q48" s="1094"/>
      <c r="R48" s="1094"/>
      <c r="S48" s="1047"/>
      <c r="T48" s="1090"/>
      <c r="U48" s="1090"/>
      <c r="V48" s="1081"/>
      <c r="W48" s="1047"/>
      <c r="X48" s="1058"/>
      <c r="Y48" s="1094"/>
      <c r="Z48" s="1094"/>
      <c r="AA48" s="1047"/>
      <c r="AB48" s="1094"/>
      <c r="AC48" s="1094"/>
      <c r="AD48" s="1047"/>
      <c r="AE48" s="1094"/>
      <c r="AF48" s="1094"/>
      <c r="AG48" s="1047"/>
      <c r="AH48" s="1090"/>
      <c r="AI48" s="1090"/>
      <c r="AJ48" s="1081"/>
      <c r="AK48" s="1048"/>
      <c r="AL48" s="1048"/>
      <c r="AM48" s="1049"/>
      <c r="AN48" s="1047"/>
      <c r="AO48" s="1058"/>
      <c r="AP48" s="1094"/>
      <c r="AQ48" s="1094"/>
      <c r="AR48" s="1047"/>
      <c r="AS48" s="1094"/>
      <c r="AT48" s="1094"/>
      <c r="AU48" s="1047"/>
      <c r="AV48" s="1094"/>
      <c r="AW48" s="1094"/>
      <c r="AX48" s="1047"/>
      <c r="AY48" s="1090"/>
      <c r="AZ48" s="1090"/>
      <c r="BA48" s="1081"/>
      <c r="BB48" s="1094"/>
      <c r="BC48" s="1094"/>
      <c r="BD48" s="1047"/>
      <c r="BE48" s="1094"/>
      <c r="BF48" s="1094"/>
      <c r="BG48" s="1047"/>
      <c r="BH48" s="1094"/>
      <c r="BI48" s="1094"/>
      <c r="BJ48" s="1047"/>
      <c r="BK48" s="1090"/>
      <c r="BL48" s="1090"/>
      <c r="BM48" s="1081"/>
      <c r="BN48" s="1048"/>
      <c r="BO48" s="1048"/>
      <c r="BP48" s="1049"/>
      <c r="BQ48" s="1125"/>
      <c r="BR48" s="1125"/>
      <c r="BS48" s="1160"/>
      <c r="BT48" s="1047"/>
      <c r="BU48" s="1120"/>
      <c r="BV48" s="1047"/>
      <c r="BW48" s="1108"/>
      <c r="BX48" s="1047"/>
      <c r="BY48" s="1047"/>
      <c r="BZ48" s="1047"/>
      <c r="CA48" s="13" t="s">
        <v>264</v>
      </c>
      <c r="CB48" s="34">
        <v>0.3</v>
      </c>
      <c r="CC48" s="32">
        <v>7.4999999999999997E-2</v>
      </c>
      <c r="CD48" s="32">
        <v>7.4999999999999997E-2</v>
      </c>
      <c r="CE48" s="544" t="s">
        <v>545</v>
      </c>
      <c r="CF48" s="32">
        <v>7.4999999999999997E-2</v>
      </c>
      <c r="CG48" s="32">
        <v>7.4999999999999997E-2</v>
      </c>
      <c r="CH48" s="32" t="s">
        <v>545</v>
      </c>
      <c r="CI48" s="32">
        <v>7.4999999999999997E-2</v>
      </c>
      <c r="CJ48" s="32">
        <v>7.4999999999999997E-2</v>
      </c>
      <c r="CK48" s="32" t="s">
        <v>545</v>
      </c>
      <c r="CL48" s="32">
        <v>7.4999999999999997E-2</v>
      </c>
      <c r="CM48" s="484">
        <v>7.4999999999999997E-2</v>
      </c>
      <c r="CN48" s="484" t="s">
        <v>545</v>
      </c>
      <c r="CO48" s="984"/>
      <c r="CP48" s="984"/>
      <c r="CQ48" s="1134"/>
    </row>
    <row r="49" spans="1:95" ht="47" customHeight="1" x14ac:dyDescent="0.2">
      <c r="A49" s="982" t="s">
        <v>69</v>
      </c>
      <c r="B49" s="836" t="s">
        <v>340</v>
      </c>
      <c r="C49" s="836" t="s">
        <v>198</v>
      </c>
      <c r="D49" s="836" t="s">
        <v>70</v>
      </c>
      <c r="E49" s="836" t="s">
        <v>71</v>
      </c>
      <c r="F49" s="998" t="s">
        <v>72</v>
      </c>
      <c r="G49" s="836" t="s">
        <v>30</v>
      </c>
      <c r="H49" s="1047" t="s">
        <v>410</v>
      </c>
      <c r="I49" s="1079">
        <v>2020</v>
      </c>
      <c r="J49" s="1047">
        <v>0.85</v>
      </c>
      <c r="K49" s="1047"/>
      <c r="L49" s="1047"/>
      <c r="M49" s="1047"/>
      <c r="N49" s="1047"/>
      <c r="O49" s="1047"/>
      <c r="P49" s="1047"/>
      <c r="Q49" s="1047"/>
      <c r="R49" s="1047"/>
      <c r="S49" s="1047"/>
      <c r="T49" s="1090"/>
      <c r="U49" s="1090"/>
      <c r="V49" s="1081"/>
      <c r="W49" s="1047">
        <v>0.85</v>
      </c>
      <c r="X49" s="1058">
        <v>0.25</v>
      </c>
      <c r="Y49" s="1047"/>
      <c r="Z49" s="1047"/>
      <c r="AA49" s="1047"/>
      <c r="AB49" s="1047"/>
      <c r="AC49" s="1047"/>
      <c r="AD49" s="1047"/>
      <c r="AE49" s="1047"/>
      <c r="AF49" s="1047"/>
      <c r="AG49" s="1047"/>
      <c r="AH49" s="1090">
        <v>22</v>
      </c>
      <c r="AI49" s="1090">
        <v>30</v>
      </c>
      <c r="AJ49" s="1081">
        <f>AH49/AI49</f>
        <v>0.73333333333333328</v>
      </c>
      <c r="AK49" s="1048">
        <v>22</v>
      </c>
      <c r="AL49" s="1048">
        <v>30</v>
      </c>
      <c r="AM49" s="1049">
        <f>AK49/AL49</f>
        <v>0.73333333333333328</v>
      </c>
      <c r="AN49" s="1047">
        <v>0.85</v>
      </c>
      <c r="AO49" s="1058">
        <f>AM49/AN49/2</f>
        <v>0.43137254901960781</v>
      </c>
      <c r="AP49" s="1047"/>
      <c r="AQ49" s="1047"/>
      <c r="AR49" s="1047"/>
      <c r="AS49" s="1047"/>
      <c r="AT49" s="1047"/>
      <c r="AU49" s="1047"/>
      <c r="AV49" s="1047"/>
      <c r="AW49" s="1047"/>
      <c r="AX49" s="1047"/>
      <c r="AY49" s="1090">
        <v>25</v>
      </c>
      <c r="AZ49" s="1090">
        <v>35</v>
      </c>
      <c r="BA49" s="1081">
        <f>AY49/AZ49</f>
        <v>0.7142857142857143</v>
      </c>
      <c r="BB49" s="1047"/>
      <c r="BC49" s="1047"/>
      <c r="BD49" s="1047"/>
      <c r="BE49" s="1047"/>
      <c r="BF49" s="1047"/>
      <c r="BG49" s="1047"/>
      <c r="BH49" s="1047"/>
      <c r="BI49" s="1047"/>
      <c r="BJ49" s="1047"/>
      <c r="BK49" s="1090">
        <v>31</v>
      </c>
      <c r="BL49" s="1090">
        <v>44</v>
      </c>
      <c r="BM49" s="1081">
        <f>BK49/BL49</f>
        <v>0.70454545454545459</v>
      </c>
      <c r="BN49" s="1048">
        <v>31</v>
      </c>
      <c r="BO49" s="1048">
        <v>44</v>
      </c>
      <c r="BP49" s="1049">
        <f>BN49/BO49</f>
        <v>0.70454545454545459</v>
      </c>
      <c r="BQ49" s="1125">
        <v>31</v>
      </c>
      <c r="BR49" s="1125">
        <v>44</v>
      </c>
      <c r="BS49" s="1160">
        <f>BQ49/BR49</f>
        <v>0.70454545454545459</v>
      </c>
      <c r="BT49" s="1047">
        <v>0.85</v>
      </c>
      <c r="BU49" s="1120">
        <f>BS49/BT49</f>
        <v>0.82887700534759368</v>
      </c>
      <c r="BV49" s="1047">
        <v>0.08</v>
      </c>
      <c r="BW49" s="1108">
        <f>BU49*BV49</f>
        <v>6.6310160427807491E-2</v>
      </c>
      <c r="BX49" s="1047">
        <v>0.85</v>
      </c>
      <c r="BY49" s="1047">
        <v>0.85</v>
      </c>
      <c r="BZ49" s="1047">
        <v>0.85</v>
      </c>
      <c r="CA49" s="13" t="s">
        <v>266</v>
      </c>
      <c r="CB49" s="34">
        <v>0.5</v>
      </c>
      <c r="CC49" s="244">
        <v>0.125</v>
      </c>
      <c r="CD49" s="355">
        <v>0.125</v>
      </c>
      <c r="CE49" s="281" t="s">
        <v>530</v>
      </c>
      <c r="CF49" s="244">
        <v>0.125</v>
      </c>
      <c r="CG49" s="365">
        <v>0.125</v>
      </c>
      <c r="CH49" s="281" t="s">
        <v>530</v>
      </c>
      <c r="CI49" s="244">
        <v>0.125</v>
      </c>
      <c r="CJ49" s="448">
        <v>0.125</v>
      </c>
      <c r="CK49" s="281" t="s">
        <v>530</v>
      </c>
      <c r="CL49" s="244">
        <v>0.125</v>
      </c>
      <c r="CM49" s="483">
        <v>0.125</v>
      </c>
      <c r="CN49" s="281" t="s">
        <v>530</v>
      </c>
      <c r="CO49" s="984"/>
      <c r="CP49" s="984" t="s">
        <v>217</v>
      </c>
      <c r="CQ49" s="1134"/>
    </row>
    <row r="50" spans="1:95" ht="66" customHeight="1" x14ac:dyDescent="0.2">
      <c r="A50" s="982"/>
      <c r="B50" s="836"/>
      <c r="C50" s="836"/>
      <c r="D50" s="836"/>
      <c r="E50" s="836"/>
      <c r="F50" s="998"/>
      <c r="G50" s="836"/>
      <c r="H50" s="1047"/>
      <c r="I50" s="1079"/>
      <c r="J50" s="1047"/>
      <c r="K50" s="1047"/>
      <c r="L50" s="1047"/>
      <c r="M50" s="1047"/>
      <c r="N50" s="1047"/>
      <c r="O50" s="1047"/>
      <c r="P50" s="1047"/>
      <c r="Q50" s="1047"/>
      <c r="R50" s="1047"/>
      <c r="S50" s="1047"/>
      <c r="T50" s="1090"/>
      <c r="U50" s="1090"/>
      <c r="V50" s="1081"/>
      <c r="W50" s="1047"/>
      <c r="X50" s="1058"/>
      <c r="Y50" s="1047"/>
      <c r="Z50" s="1047"/>
      <c r="AA50" s="1047"/>
      <c r="AB50" s="1047"/>
      <c r="AC50" s="1047"/>
      <c r="AD50" s="1047"/>
      <c r="AE50" s="1047"/>
      <c r="AF50" s="1047"/>
      <c r="AG50" s="1047"/>
      <c r="AH50" s="1090"/>
      <c r="AI50" s="1090"/>
      <c r="AJ50" s="1081"/>
      <c r="AK50" s="1048"/>
      <c r="AL50" s="1048"/>
      <c r="AM50" s="1049"/>
      <c r="AN50" s="1047"/>
      <c r="AO50" s="1058"/>
      <c r="AP50" s="1047"/>
      <c r="AQ50" s="1047"/>
      <c r="AR50" s="1047"/>
      <c r="AS50" s="1047"/>
      <c r="AT50" s="1047"/>
      <c r="AU50" s="1047"/>
      <c r="AV50" s="1047"/>
      <c r="AW50" s="1047"/>
      <c r="AX50" s="1047"/>
      <c r="AY50" s="1090"/>
      <c r="AZ50" s="1090"/>
      <c r="BA50" s="1081"/>
      <c r="BB50" s="1047"/>
      <c r="BC50" s="1047"/>
      <c r="BD50" s="1047"/>
      <c r="BE50" s="1047"/>
      <c r="BF50" s="1047"/>
      <c r="BG50" s="1047"/>
      <c r="BH50" s="1047"/>
      <c r="BI50" s="1047"/>
      <c r="BJ50" s="1047"/>
      <c r="BK50" s="1090"/>
      <c r="BL50" s="1090"/>
      <c r="BM50" s="1081"/>
      <c r="BN50" s="1048"/>
      <c r="BO50" s="1048"/>
      <c r="BP50" s="1049"/>
      <c r="BQ50" s="1125"/>
      <c r="BR50" s="1125"/>
      <c r="BS50" s="1160"/>
      <c r="BT50" s="1047"/>
      <c r="BU50" s="1120"/>
      <c r="BV50" s="1047"/>
      <c r="BW50" s="1108"/>
      <c r="BX50" s="1047"/>
      <c r="BY50" s="1047"/>
      <c r="BZ50" s="1047"/>
      <c r="CA50" s="13" t="s">
        <v>265</v>
      </c>
      <c r="CB50" s="34">
        <v>0.5</v>
      </c>
      <c r="CC50" s="244">
        <v>0.125</v>
      </c>
      <c r="CD50" s="355">
        <v>0.125</v>
      </c>
      <c r="CE50" s="391" t="s">
        <v>531</v>
      </c>
      <c r="CF50" s="244">
        <v>0.125</v>
      </c>
      <c r="CG50" s="365">
        <v>0.125</v>
      </c>
      <c r="CH50" s="391" t="s">
        <v>531</v>
      </c>
      <c r="CI50" s="244">
        <v>0.125</v>
      </c>
      <c r="CJ50" s="448">
        <v>0.125</v>
      </c>
      <c r="CK50" s="391" t="s">
        <v>531</v>
      </c>
      <c r="CL50" s="244">
        <v>0.125</v>
      </c>
      <c r="CM50" s="483">
        <v>0.125</v>
      </c>
      <c r="CN50" s="391" t="s">
        <v>531</v>
      </c>
      <c r="CO50" s="984"/>
      <c r="CP50" s="984"/>
      <c r="CQ50" s="1134"/>
    </row>
    <row r="51" spans="1:95" ht="61" customHeight="1" x14ac:dyDescent="0.2">
      <c r="A51" s="982" t="s">
        <v>50</v>
      </c>
      <c r="B51" s="836" t="s">
        <v>340</v>
      </c>
      <c r="C51" s="836" t="s">
        <v>198</v>
      </c>
      <c r="D51" s="836" t="s">
        <v>73</v>
      </c>
      <c r="E51" s="836" t="s">
        <v>74</v>
      </c>
      <c r="F51" s="998" t="s">
        <v>75</v>
      </c>
      <c r="G51" s="836" t="s">
        <v>30</v>
      </c>
      <c r="H51" s="836" t="s">
        <v>411</v>
      </c>
      <c r="I51" s="1079">
        <v>2020</v>
      </c>
      <c r="J51" s="1047">
        <v>1</v>
      </c>
      <c r="K51" s="1047"/>
      <c r="L51" s="1047"/>
      <c r="M51" s="1047"/>
      <c r="N51" s="1047"/>
      <c r="O51" s="1047"/>
      <c r="P51" s="1047"/>
      <c r="Q51" s="1047"/>
      <c r="R51" s="1047"/>
      <c r="S51" s="1047"/>
      <c r="T51" s="1090"/>
      <c r="U51" s="1090"/>
      <c r="V51" s="1081"/>
      <c r="W51" s="1047">
        <v>0.25</v>
      </c>
      <c r="X51" s="1047">
        <f>(V51/W51)/4</f>
        <v>0</v>
      </c>
      <c r="Y51" s="1047"/>
      <c r="Z51" s="1047"/>
      <c r="AA51" s="1047"/>
      <c r="AB51" s="1047"/>
      <c r="AC51" s="1047"/>
      <c r="AD51" s="1047"/>
      <c r="AE51" s="1047"/>
      <c r="AF51" s="1047"/>
      <c r="AG51" s="1047"/>
      <c r="AH51" s="1090"/>
      <c r="AI51" s="1090"/>
      <c r="AJ51" s="1081"/>
      <c r="AK51" s="1048">
        <v>20</v>
      </c>
      <c r="AL51" s="1048">
        <v>20</v>
      </c>
      <c r="AM51" s="1049">
        <f>AK51/AL51</f>
        <v>1</v>
      </c>
      <c r="AN51" s="1047">
        <v>1</v>
      </c>
      <c r="AO51" s="1047">
        <v>0.5</v>
      </c>
      <c r="AP51" s="1047"/>
      <c r="AQ51" s="1047"/>
      <c r="AR51" s="1047"/>
      <c r="AS51" s="1047"/>
      <c r="AT51" s="1047"/>
      <c r="AU51" s="1047"/>
      <c r="AV51" s="1047"/>
      <c r="AW51" s="1047"/>
      <c r="AX51" s="1047"/>
      <c r="AY51" s="1090"/>
      <c r="AZ51" s="1090"/>
      <c r="BA51" s="1081"/>
      <c r="BB51" s="1047"/>
      <c r="BC51" s="1047"/>
      <c r="BD51" s="1047"/>
      <c r="BE51" s="1047"/>
      <c r="BF51" s="1047"/>
      <c r="BG51" s="1047"/>
      <c r="BH51" s="1047"/>
      <c r="BI51" s="1047"/>
      <c r="BJ51" s="1047"/>
      <c r="BK51" s="1090"/>
      <c r="BL51" s="1090"/>
      <c r="BM51" s="1081"/>
      <c r="BN51" s="1048">
        <v>15</v>
      </c>
      <c r="BO51" s="1048">
        <v>15</v>
      </c>
      <c r="BP51" s="1049">
        <f>BN51/BO51</f>
        <v>1</v>
      </c>
      <c r="BQ51" s="1125">
        <f>BN51+AK51</f>
        <v>35</v>
      </c>
      <c r="BR51" s="1125">
        <f>BO51+AL51</f>
        <v>35</v>
      </c>
      <c r="BS51" s="1160">
        <f>BQ51/BR51</f>
        <v>1</v>
      </c>
      <c r="BT51" s="1047">
        <v>1</v>
      </c>
      <c r="BU51" s="1119">
        <v>0</v>
      </c>
      <c r="BV51" s="1047">
        <v>0.02</v>
      </c>
      <c r="BW51" s="1108">
        <f>BU51*BV51</f>
        <v>0</v>
      </c>
      <c r="BX51" s="1047">
        <v>1</v>
      </c>
      <c r="BY51" s="1047">
        <v>1</v>
      </c>
      <c r="BZ51" s="1047">
        <v>1</v>
      </c>
      <c r="CA51" s="75" t="s">
        <v>269</v>
      </c>
      <c r="CB51" s="70">
        <v>0.4</v>
      </c>
      <c r="CC51" s="14">
        <v>0.1</v>
      </c>
      <c r="CD51" s="14">
        <v>0.1</v>
      </c>
      <c r="CE51" s="323"/>
      <c r="CF51" s="14">
        <v>0.1</v>
      </c>
      <c r="CG51" s="14">
        <v>0.1</v>
      </c>
      <c r="CH51" s="14"/>
      <c r="CI51" s="14">
        <v>0.1</v>
      </c>
      <c r="CJ51" s="14">
        <v>0.1</v>
      </c>
      <c r="CK51" s="14"/>
      <c r="CL51" s="14">
        <v>0.1</v>
      </c>
      <c r="CM51" s="14">
        <v>0.1</v>
      </c>
      <c r="CN51" s="14"/>
      <c r="CO51" s="984"/>
      <c r="CP51" s="984" t="s">
        <v>218</v>
      </c>
      <c r="CQ51" s="1134"/>
    </row>
    <row r="52" spans="1:95" ht="42" customHeight="1" x14ac:dyDescent="0.2">
      <c r="A52" s="982"/>
      <c r="B52" s="836"/>
      <c r="C52" s="836"/>
      <c r="D52" s="836"/>
      <c r="E52" s="836"/>
      <c r="F52" s="998"/>
      <c r="G52" s="836"/>
      <c r="H52" s="836"/>
      <c r="I52" s="1079"/>
      <c r="J52" s="1047"/>
      <c r="K52" s="1047"/>
      <c r="L52" s="1047"/>
      <c r="M52" s="1047"/>
      <c r="N52" s="1047"/>
      <c r="O52" s="1047"/>
      <c r="P52" s="1047"/>
      <c r="Q52" s="1047"/>
      <c r="R52" s="1047"/>
      <c r="S52" s="1047"/>
      <c r="T52" s="1090"/>
      <c r="U52" s="1090"/>
      <c r="V52" s="1081"/>
      <c r="W52" s="1047"/>
      <c r="X52" s="1047"/>
      <c r="Y52" s="1047"/>
      <c r="Z52" s="1047"/>
      <c r="AA52" s="1047"/>
      <c r="AB52" s="1047"/>
      <c r="AC52" s="1047"/>
      <c r="AD52" s="1047"/>
      <c r="AE52" s="1047"/>
      <c r="AF52" s="1047"/>
      <c r="AG52" s="1047"/>
      <c r="AH52" s="1090"/>
      <c r="AI52" s="1090"/>
      <c r="AJ52" s="1081"/>
      <c r="AK52" s="1048"/>
      <c r="AL52" s="1048"/>
      <c r="AM52" s="1049"/>
      <c r="AN52" s="1047"/>
      <c r="AO52" s="1047"/>
      <c r="AP52" s="1047"/>
      <c r="AQ52" s="1047"/>
      <c r="AR52" s="1047"/>
      <c r="AS52" s="1047"/>
      <c r="AT52" s="1047"/>
      <c r="AU52" s="1047"/>
      <c r="AV52" s="1047"/>
      <c r="AW52" s="1047"/>
      <c r="AX52" s="1047"/>
      <c r="AY52" s="1090"/>
      <c r="AZ52" s="1090"/>
      <c r="BA52" s="1081"/>
      <c r="BB52" s="1047"/>
      <c r="BC52" s="1047"/>
      <c r="BD52" s="1047"/>
      <c r="BE52" s="1047"/>
      <c r="BF52" s="1047"/>
      <c r="BG52" s="1047"/>
      <c r="BH52" s="1047"/>
      <c r="BI52" s="1047"/>
      <c r="BJ52" s="1047"/>
      <c r="BK52" s="1090"/>
      <c r="BL52" s="1090"/>
      <c r="BM52" s="1081"/>
      <c r="BN52" s="1048"/>
      <c r="BO52" s="1048"/>
      <c r="BP52" s="1049"/>
      <c r="BQ52" s="1125"/>
      <c r="BR52" s="1125"/>
      <c r="BS52" s="1160"/>
      <c r="BT52" s="1047"/>
      <c r="BU52" s="1119"/>
      <c r="BV52" s="1047"/>
      <c r="BW52" s="1108"/>
      <c r="BX52" s="1047"/>
      <c r="BY52" s="1047"/>
      <c r="BZ52" s="1047"/>
      <c r="CA52" s="75" t="s">
        <v>268</v>
      </c>
      <c r="CB52" s="70">
        <v>0.3</v>
      </c>
      <c r="CC52" s="32">
        <v>7.4999999999999997E-2</v>
      </c>
      <c r="CD52" s="32">
        <v>7.4999999999999997E-2</v>
      </c>
      <c r="CE52" s="544"/>
      <c r="CF52" s="32">
        <v>7.4999999999999997E-2</v>
      </c>
      <c r="CG52" s="32">
        <v>7.4999999999999997E-2</v>
      </c>
      <c r="CH52" s="32"/>
      <c r="CI52" s="32">
        <v>7.4999999999999997E-2</v>
      </c>
      <c r="CJ52" s="32">
        <v>7.4999999999999997E-2</v>
      </c>
      <c r="CK52" s="32"/>
      <c r="CL52" s="32">
        <v>7.4999999999999997E-2</v>
      </c>
      <c r="CM52" s="484">
        <v>7.4999999999999997E-2</v>
      </c>
      <c r="CN52" s="484"/>
      <c r="CO52" s="984"/>
      <c r="CP52" s="984"/>
      <c r="CQ52" s="1134"/>
    </row>
    <row r="53" spans="1:95" ht="49" customHeight="1" x14ac:dyDescent="0.2">
      <c r="A53" s="982"/>
      <c r="B53" s="836"/>
      <c r="C53" s="836"/>
      <c r="D53" s="836"/>
      <c r="E53" s="836"/>
      <c r="F53" s="998"/>
      <c r="G53" s="836"/>
      <c r="H53" s="836"/>
      <c r="I53" s="1079"/>
      <c r="J53" s="1047"/>
      <c r="K53" s="1047"/>
      <c r="L53" s="1047"/>
      <c r="M53" s="1047"/>
      <c r="N53" s="1047"/>
      <c r="O53" s="1047"/>
      <c r="P53" s="1047"/>
      <c r="Q53" s="1047"/>
      <c r="R53" s="1047"/>
      <c r="S53" s="1047"/>
      <c r="T53" s="1090"/>
      <c r="U53" s="1090"/>
      <c r="V53" s="1081"/>
      <c r="W53" s="1047"/>
      <c r="X53" s="1047"/>
      <c r="Y53" s="1047"/>
      <c r="Z53" s="1047"/>
      <c r="AA53" s="1047"/>
      <c r="AB53" s="1047"/>
      <c r="AC53" s="1047"/>
      <c r="AD53" s="1047"/>
      <c r="AE53" s="1047"/>
      <c r="AF53" s="1047"/>
      <c r="AG53" s="1047"/>
      <c r="AH53" s="1090"/>
      <c r="AI53" s="1090"/>
      <c r="AJ53" s="1081"/>
      <c r="AK53" s="1048"/>
      <c r="AL53" s="1048"/>
      <c r="AM53" s="1049"/>
      <c r="AN53" s="1047"/>
      <c r="AO53" s="1047"/>
      <c r="AP53" s="1047"/>
      <c r="AQ53" s="1047"/>
      <c r="AR53" s="1047"/>
      <c r="AS53" s="1047"/>
      <c r="AT53" s="1047"/>
      <c r="AU53" s="1047"/>
      <c r="AV53" s="1047"/>
      <c r="AW53" s="1047"/>
      <c r="AX53" s="1047"/>
      <c r="AY53" s="1090"/>
      <c r="AZ53" s="1090"/>
      <c r="BA53" s="1081"/>
      <c r="BB53" s="1047"/>
      <c r="BC53" s="1047"/>
      <c r="BD53" s="1047"/>
      <c r="BE53" s="1047"/>
      <c r="BF53" s="1047"/>
      <c r="BG53" s="1047"/>
      <c r="BH53" s="1047"/>
      <c r="BI53" s="1047"/>
      <c r="BJ53" s="1047"/>
      <c r="BK53" s="1090"/>
      <c r="BL53" s="1090"/>
      <c r="BM53" s="1081"/>
      <c r="BN53" s="1048"/>
      <c r="BO53" s="1048"/>
      <c r="BP53" s="1049"/>
      <c r="BQ53" s="1125"/>
      <c r="BR53" s="1125"/>
      <c r="BS53" s="1160"/>
      <c r="BT53" s="1047"/>
      <c r="BU53" s="1119"/>
      <c r="BV53" s="1047"/>
      <c r="BW53" s="1108"/>
      <c r="BX53" s="1047"/>
      <c r="BY53" s="1047"/>
      <c r="BZ53" s="1047"/>
      <c r="CA53" s="75" t="s">
        <v>267</v>
      </c>
      <c r="CB53" s="70">
        <v>0.3</v>
      </c>
      <c r="CC53" s="32">
        <v>7.4999999999999997E-2</v>
      </c>
      <c r="CD53" s="32">
        <v>7.4999999999999997E-2</v>
      </c>
      <c r="CE53" s="544"/>
      <c r="CF53" s="32">
        <v>7.4999999999999997E-2</v>
      </c>
      <c r="CG53" s="32">
        <v>7.4999999999999997E-2</v>
      </c>
      <c r="CH53" s="32"/>
      <c r="CI53" s="32">
        <v>7.4999999999999997E-2</v>
      </c>
      <c r="CJ53" s="32">
        <v>7.4999999999999997E-2</v>
      </c>
      <c r="CK53" s="32"/>
      <c r="CL53" s="32">
        <v>7.4999999999999997E-2</v>
      </c>
      <c r="CM53" s="484">
        <v>7.4999999999999997E-2</v>
      </c>
      <c r="CN53" s="484"/>
      <c r="CO53" s="984"/>
      <c r="CP53" s="984"/>
      <c r="CQ53" s="1134"/>
    </row>
    <row r="54" spans="1:95" ht="60" customHeight="1" x14ac:dyDescent="0.2">
      <c r="A54" s="982" t="s">
        <v>76</v>
      </c>
      <c r="B54" s="836" t="s">
        <v>340</v>
      </c>
      <c r="C54" s="836" t="s">
        <v>192</v>
      </c>
      <c r="D54" s="836" t="s">
        <v>170</v>
      </c>
      <c r="E54" s="836" t="s">
        <v>77</v>
      </c>
      <c r="F54" s="998" t="s">
        <v>78</v>
      </c>
      <c r="G54" s="836" t="s">
        <v>37</v>
      </c>
      <c r="H54" s="836">
        <v>0</v>
      </c>
      <c r="I54" s="836">
        <v>2020</v>
      </c>
      <c r="J54" s="836">
        <v>0</v>
      </c>
      <c r="K54" s="1091"/>
      <c r="L54" s="1091"/>
      <c r="M54" s="836"/>
      <c r="N54" s="1091"/>
      <c r="O54" s="1091"/>
      <c r="P54" s="836"/>
      <c r="Q54" s="1091"/>
      <c r="R54" s="1091"/>
      <c r="S54" s="836"/>
      <c r="T54" s="1092"/>
      <c r="U54" s="1092"/>
      <c r="V54" s="1093">
        <v>0</v>
      </c>
      <c r="W54" s="836">
        <v>0</v>
      </c>
      <c r="X54" s="988">
        <v>0.25</v>
      </c>
      <c r="Y54" s="1091"/>
      <c r="Z54" s="1091"/>
      <c r="AA54" s="836"/>
      <c r="AB54" s="1091"/>
      <c r="AC54" s="1091"/>
      <c r="AD54" s="836"/>
      <c r="AE54" s="1091"/>
      <c r="AF54" s="1091"/>
      <c r="AG54" s="836"/>
      <c r="AH54" s="1092"/>
      <c r="AI54" s="1092"/>
      <c r="AJ54" s="1093"/>
      <c r="AK54" s="1057"/>
      <c r="AL54" s="1057"/>
      <c r="AM54" s="998">
        <v>0</v>
      </c>
      <c r="AN54" s="836">
        <v>0</v>
      </c>
      <c r="AO54" s="988">
        <v>0.5</v>
      </c>
      <c r="AP54" s="1091"/>
      <c r="AQ54" s="1091"/>
      <c r="AR54" s="836"/>
      <c r="AS54" s="1091"/>
      <c r="AT54" s="1091"/>
      <c r="AU54" s="836"/>
      <c r="AV54" s="1091"/>
      <c r="AW54" s="1091"/>
      <c r="AX54" s="836"/>
      <c r="AY54" s="1092"/>
      <c r="AZ54" s="1092"/>
      <c r="BA54" s="1093">
        <v>0</v>
      </c>
      <c r="BB54" s="1091"/>
      <c r="BC54" s="1091"/>
      <c r="BD54" s="836"/>
      <c r="BE54" s="1091"/>
      <c r="BF54" s="1091"/>
      <c r="BG54" s="836"/>
      <c r="BH54" s="1091"/>
      <c r="BI54" s="1091"/>
      <c r="BJ54" s="836"/>
      <c r="BK54" s="1092"/>
      <c r="BL54" s="1092"/>
      <c r="BM54" s="1093">
        <v>0</v>
      </c>
      <c r="BN54" s="998"/>
      <c r="BO54" s="998"/>
      <c r="BP54" s="998">
        <v>0</v>
      </c>
      <c r="BQ54" s="1164"/>
      <c r="BR54" s="1164"/>
      <c r="BS54" s="1164">
        <v>0</v>
      </c>
      <c r="BT54" s="836">
        <v>0</v>
      </c>
      <c r="BU54" s="988">
        <v>1</v>
      </c>
      <c r="BV54" s="988">
        <v>0.01</v>
      </c>
      <c r="BW54" s="1044">
        <f>BV54*BU54</f>
        <v>0.01</v>
      </c>
      <c r="BX54" s="836">
        <v>0</v>
      </c>
      <c r="BY54" s="836">
        <v>0</v>
      </c>
      <c r="BZ54" s="836">
        <v>0</v>
      </c>
      <c r="CA54" s="15" t="s">
        <v>380</v>
      </c>
      <c r="CB54" s="239">
        <v>0.4</v>
      </c>
      <c r="CC54" s="14">
        <v>0.1</v>
      </c>
      <c r="CD54" s="14">
        <v>0.1</v>
      </c>
      <c r="CE54" s="323" t="s">
        <v>598</v>
      </c>
      <c r="CF54" s="14">
        <v>0.1</v>
      </c>
      <c r="CG54" s="14">
        <v>0.1</v>
      </c>
      <c r="CH54" s="323" t="s">
        <v>598</v>
      </c>
      <c r="CI54" s="14">
        <v>0.1</v>
      </c>
      <c r="CJ54" s="14">
        <v>0.1</v>
      </c>
      <c r="CK54" s="323" t="s">
        <v>598</v>
      </c>
      <c r="CL54" s="14">
        <v>0.1</v>
      </c>
      <c r="CM54" s="14">
        <v>0.1</v>
      </c>
      <c r="CN54" s="323" t="s">
        <v>598</v>
      </c>
      <c r="CO54" s="984"/>
      <c r="CP54" s="984" t="s">
        <v>218</v>
      </c>
      <c r="CQ54" s="1134"/>
    </row>
    <row r="55" spans="1:95" ht="54" customHeight="1" x14ac:dyDescent="0.2">
      <c r="A55" s="982"/>
      <c r="B55" s="836"/>
      <c r="C55" s="836"/>
      <c r="D55" s="836"/>
      <c r="E55" s="836"/>
      <c r="F55" s="998"/>
      <c r="G55" s="836"/>
      <c r="H55" s="836"/>
      <c r="I55" s="836"/>
      <c r="J55" s="836"/>
      <c r="K55" s="1091"/>
      <c r="L55" s="1091"/>
      <c r="M55" s="836"/>
      <c r="N55" s="1091"/>
      <c r="O55" s="1091"/>
      <c r="P55" s="836"/>
      <c r="Q55" s="1091"/>
      <c r="R55" s="1091"/>
      <c r="S55" s="836"/>
      <c r="T55" s="1092"/>
      <c r="U55" s="1092"/>
      <c r="V55" s="1093"/>
      <c r="W55" s="836"/>
      <c r="X55" s="836"/>
      <c r="Y55" s="1091"/>
      <c r="Z55" s="1091"/>
      <c r="AA55" s="836"/>
      <c r="AB55" s="1091"/>
      <c r="AC55" s="1091"/>
      <c r="AD55" s="836"/>
      <c r="AE55" s="1091"/>
      <c r="AF55" s="1091"/>
      <c r="AG55" s="836"/>
      <c r="AH55" s="1092"/>
      <c r="AI55" s="1092"/>
      <c r="AJ55" s="1093"/>
      <c r="AK55" s="1057"/>
      <c r="AL55" s="1057"/>
      <c r="AM55" s="998"/>
      <c r="AN55" s="836"/>
      <c r="AO55" s="836"/>
      <c r="AP55" s="1091"/>
      <c r="AQ55" s="1091"/>
      <c r="AR55" s="836"/>
      <c r="AS55" s="1091"/>
      <c r="AT55" s="1091"/>
      <c r="AU55" s="836"/>
      <c r="AV55" s="1091"/>
      <c r="AW55" s="1091"/>
      <c r="AX55" s="836"/>
      <c r="AY55" s="1092"/>
      <c r="AZ55" s="1092"/>
      <c r="BA55" s="1093"/>
      <c r="BB55" s="1091"/>
      <c r="BC55" s="1091"/>
      <c r="BD55" s="836"/>
      <c r="BE55" s="1091"/>
      <c r="BF55" s="1091"/>
      <c r="BG55" s="836"/>
      <c r="BH55" s="1091"/>
      <c r="BI55" s="1091"/>
      <c r="BJ55" s="836"/>
      <c r="BK55" s="1092"/>
      <c r="BL55" s="1092"/>
      <c r="BM55" s="1093"/>
      <c r="BN55" s="998"/>
      <c r="BO55" s="998"/>
      <c r="BP55" s="998"/>
      <c r="BQ55" s="1164"/>
      <c r="BR55" s="1164"/>
      <c r="BS55" s="1164"/>
      <c r="BT55" s="836"/>
      <c r="BU55" s="836"/>
      <c r="BV55" s="836"/>
      <c r="BW55" s="1044"/>
      <c r="BX55" s="836"/>
      <c r="BY55" s="836"/>
      <c r="BZ55" s="836"/>
      <c r="CA55" s="15" t="s">
        <v>271</v>
      </c>
      <c r="CB55" s="239">
        <v>0.3</v>
      </c>
      <c r="CC55" s="32">
        <v>7.4999999999999997E-2</v>
      </c>
      <c r="CD55" s="32">
        <v>7.4999999999999997E-2</v>
      </c>
      <c r="CE55" s="544" t="s">
        <v>599</v>
      </c>
      <c r="CF55" s="32">
        <v>7.4999999999999997E-2</v>
      </c>
      <c r="CG55" s="32">
        <v>7.4999999999999997E-2</v>
      </c>
      <c r="CH55" s="32" t="s">
        <v>599</v>
      </c>
      <c r="CI55" s="32">
        <v>7.4999999999999997E-2</v>
      </c>
      <c r="CJ55" s="32">
        <v>7.4999999999999997E-2</v>
      </c>
      <c r="CK55" s="32" t="s">
        <v>599</v>
      </c>
      <c r="CL55" s="32">
        <v>7.4999999999999997E-2</v>
      </c>
      <c r="CM55" s="484">
        <v>7.4999999999999997E-2</v>
      </c>
      <c r="CN55" s="484" t="s">
        <v>599</v>
      </c>
      <c r="CO55" s="984"/>
      <c r="CP55" s="984"/>
      <c r="CQ55" s="1134"/>
    </row>
    <row r="56" spans="1:95" ht="60" customHeight="1" x14ac:dyDescent="0.2">
      <c r="A56" s="982"/>
      <c r="B56" s="836"/>
      <c r="C56" s="836"/>
      <c r="D56" s="836"/>
      <c r="E56" s="836"/>
      <c r="F56" s="998"/>
      <c r="G56" s="836"/>
      <c r="H56" s="836"/>
      <c r="I56" s="836"/>
      <c r="J56" s="836"/>
      <c r="K56" s="1091"/>
      <c r="L56" s="1091"/>
      <c r="M56" s="836"/>
      <c r="N56" s="1091"/>
      <c r="O56" s="1091"/>
      <c r="P56" s="836"/>
      <c r="Q56" s="1091"/>
      <c r="R56" s="1091"/>
      <c r="S56" s="836"/>
      <c r="T56" s="1092"/>
      <c r="U56" s="1092"/>
      <c r="V56" s="1093"/>
      <c r="W56" s="836"/>
      <c r="X56" s="836"/>
      <c r="Y56" s="1091"/>
      <c r="Z56" s="1091"/>
      <c r="AA56" s="836"/>
      <c r="AB56" s="1091"/>
      <c r="AC56" s="1091"/>
      <c r="AD56" s="836"/>
      <c r="AE56" s="1091"/>
      <c r="AF56" s="1091"/>
      <c r="AG56" s="836"/>
      <c r="AH56" s="1092"/>
      <c r="AI56" s="1092"/>
      <c r="AJ56" s="1093"/>
      <c r="AK56" s="1057"/>
      <c r="AL56" s="1057"/>
      <c r="AM56" s="998"/>
      <c r="AN56" s="836"/>
      <c r="AO56" s="836"/>
      <c r="AP56" s="1091"/>
      <c r="AQ56" s="1091"/>
      <c r="AR56" s="836"/>
      <c r="AS56" s="1091"/>
      <c r="AT56" s="1091"/>
      <c r="AU56" s="836"/>
      <c r="AV56" s="1091"/>
      <c r="AW56" s="1091"/>
      <c r="AX56" s="836"/>
      <c r="AY56" s="1092"/>
      <c r="AZ56" s="1092"/>
      <c r="BA56" s="1093"/>
      <c r="BB56" s="1091"/>
      <c r="BC56" s="1091"/>
      <c r="BD56" s="836"/>
      <c r="BE56" s="1091"/>
      <c r="BF56" s="1091"/>
      <c r="BG56" s="836"/>
      <c r="BH56" s="1091"/>
      <c r="BI56" s="1091"/>
      <c r="BJ56" s="836"/>
      <c r="BK56" s="1092"/>
      <c r="BL56" s="1092"/>
      <c r="BM56" s="1093"/>
      <c r="BN56" s="998"/>
      <c r="BO56" s="998"/>
      <c r="BP56" s="998"/>
      <c r="BQ56" s="1164"/>
      <c r="BR56" s="1164"/>
      <c r="BS56" s="1164"/>
      <c r="BT56" s="836"/>
      <c r="BU56" s="836"/>
      <c r="BV56" s="836"/>
      <c r="BW56" s="1044"/>
      <c r="BX56" s="836"/>
      <c r="BY56" s="836"/>
      <c r="BZ56" s="836"/>
      <c r="CA56" s="15" t="s">
        <v>270</v>
      </c>
      <c r="CB56" s="239">
        <v>0.3</v>
      </c>
      <c r="CC56" s="32">
        <v>7.4999999999999997E-2</v>
      </c>
      <c r="CD56" s="32">
        <v>7.4999999999999997E-2</v>
      </c>
      <c r="CE56" s="544" t="s">
        <v>600</v>
      </c>
      <c r="CF56" s="32">
        <v>7.4999999999999997E-2</v>
      </c>
      <c r="CG56" s="32">
        <v>7.4999999999999997E-2</v>
      </c>
      <c r="CH56" s="32" t="s">
        <v>600</v>
      </c>
      <c r="CI56" s="32">
        <v>7.4999999999999997E-2</v>
      </c>
      <c r="CJ56" s="32">
        <v>7.4999999999999997E-2</v>
      </c>
      <c r="CK56" s="32" t="s">
        <v>600</v>
      </c>
      <c r="CL56" s="32">
        <v>7.4999999999999997E-2</v>
      </c>
      <c r="CM56" s="484">
        <v>7.4999999999999997E-2</v>
      </c>
      <c r="CN56" s="484" t="s">
        <v>600</v>
      </c>
      <c r="CO56" s="984"/>
      <c r="CP56" s="984"/>
      <c r="CQ56" s="1134"/>
    </row>
    <row r="57" spans="1:95" ht="68" customHeight="1" x14ac:dyDescent="0.2">
      <c r="A57" s="982" t="s">
        <v>79</v>
      </c>
      <c r="B57" s="836" t="s">
        <v>341</v>
      </c>
      <c r="C57" s="836" t="s">
        <v>198</v>
      </c>
      <c r="D57" s="836" t="s">
        <v>171</v>
      </c>
      <c r="E57" s="1156" t="s">
        <v>488</v>
      </c>
      <c r="F57" s="998" t="s">
        <v>472</v>
      </c>
      <c r="G57" s="836" t="s">
        <v>30</v>
      </c>
      <c r="H57" s="713" t="s">
        <v>199</v>
      </c>
      <c r="I57" s="836">
        <v>2020</v>
      </c>
      <c r="J57" s="713">
        <v>1</v>
      </c>
      <c r="K57" s="1089">
        <v>0</v>
      </c>
      <c r="L57" s="1089">
        <v>0</v>
      </c>
      <c r="M57" s="713" t="e">
        <f>K57/L57</f>
        <v>#DIV/0!</v>
      </c>
      <c r="N57" s="1089">
        <v>1</v>
      </c>
      <c r="O57" s="1089">
        <v>1</v>
      </c>
      <c r="P57" s="713">
        <f>N57/O57</f>
        <v>1</v>
      </c>
      <c r="Q57" s="1089">
        <v>1</v>
      </c>
      <c r="R57" s="1089">
        <v>1</v>
      </c>
      <c r="S57" s="713">
        <f>Q57/R57</f>
        <v>1</v>
      </c>
      <c r="T57" s="1087">
        <v>2</v>
      </c>
      <c r="U57" s="1087">
        <v>2</v>
      </c>
      <c r="V57" s="1088">
        <f>T57/U57</f>
        <v>1</v>
      </c>
      <c r="W57" s="713">
        <v>0.25</v>
      </c>
      <c r="X57" s="713">
        <v>0.25</v>
      </c>
      <c r="Y57" s="1089">
        <v>1</v>
      </c>
      <c r="Z57" s="1089">
        <v>1</v>
      </c>
      <c r="AA57" s="713">
        <f>Y57/Z57</f>
        <v>1</v>
      </c>
      <c r="AB57" s="1089">
        <v>1</v>
      </c>
      <c r="AC57" s="1089">
        <v>1</v>
      </c>
      <c r="AD57" s="713">
        <f>AB57/AC57</f>
        <v>1</v>
      </c>
      <c r="AE57" s="1089">
        <v>1</v>
      </c>
      <c r="AF57" s="1089">
        <v>1</v>
      </c>
      <c r="AG57" s="713">
        <f>AE57/AF57</f>
        <v>1</v>
      </c>
      <c r="AH57" s="1087">
        <v>3</v>
      </c>
      <c r="AI57" s="1087">
        <v>3</v>
      </c>
      <c r="AJ57" s="1088">
        <f>AH57/AI57</f>
        <v>1</v>
      </c>
      <c r="AK57" s="1051">
        <v>5</v>
      </c>
      <c r="AL57" s="1051">
        <v>5</v>
      </c>
      <c r="AM57" s="1052">
        <f>AK57/AL57</f>
        <v>1</v>
      </c>
      <c r="AN57" s="713">
        <v>1</v>
      </c>
      <c r="AO57" s="713">
        <v>0.5</v>
      </c>
      <c r="AP57" s="1089"/>
      <c r="AQ57" s="1089"/>
      <c r="AR57" s="713"/>
      <c r="AS57" s="1089"/>
      <c r="AT57" s="1089"/>
      <c r="AU57" s="713"/>
      <c r="AV57" s="1089"/>
      <c r="AW57" s="1089"/>
      <c r="AX57" s="713"/>
      <c r="AY57" s="1087">
        <v>6</v>
      </c>
      <c r="AZ57" s="1087">
        <v>6</v>
      </c>
      <c r="BA57" s="1088">
        <v>1</v>
      </c>
      <c r="BB57" s="1089"/>
      <c r="BC57" s="1089"/>
      <c r="BD57" s="713"/>
      <c r="BE57" s="1089"/>
      <c r="BF57" s="1089"/>
      <c r="BG57" s="713"/>
      <c r="BH57" s="1089"/>
      <c r="BI57" s="1089"/>
      <c r="BJ57" s="713"/>
      <c r="BK57" s="1087">
        <v>6</v>
      </c>
      <c r="BL57" s="1087">
        <v>6</v>
      </c>
      <c r="BM57" s="1088">
        <v>1</v>
      </c>
      <c r="BN57" s="1051">
        <f>BK57+AY57</f>
        <v>12</v>
      </c>
      <c r="BO57" s="1051">
        <f>BL57+AZ57</f>
        <v>12</v>
      </c>
      <c r="BP57" s="1052">
        <v>1</v>
      </c>
      <c r="BQ57" s="1165">
        <f>BN57+AK57</f>
        <v>17</v>
      </c>
      <c r="BR57" s="1165">
        <f>BO57+AL57</f>
        <v>17</v>
      </c>
      <c r="BS57" s="1166">
        <v>1</v>
      </c>
      <c r="BT57" s="713">
        <v>1</v>
      </c>
      <c r="BU57" s="1107">
        <v>0</v>
      </c>
      <c r="BV57" s="713">
        <v>0.01</v>
      </c>
      <c r="BW57" s="1110">
        <f>BU57*BV57</f>
        <v>0</v>
      </c>
      <c r="BX57" s="713">
        <v>1</v>
      </c>
      <c r="BY57" s="713">
        <v>1</v>
      </c>
      <c r="BZ57" s="713">
        <v>1</v>
      </c>
      <c r="CA57" s="15" t="s">
        <v>276</v>
      </c>
      <c r="CB57" s="37">
        <v>0.5</v>
      </c>
      <c r="CC57" s="244">
        <v>0.125</v>
      </c>
      <c r="CD57" s="355">
        <v>0.125</v>
      </c>
      <c r="CE57" s="323" t="s">
        <v>546</v>
      </c>
      <c r="CF57" s="244">
        <v>0.125</v>
      </c>
      <c r="CG57" s="365">
        <v>0.125</v>
      </c>
      <c r="CH57" s="323" t="s">
        <v>546</v>
      </c>
      <c r="CI57" s="244">
        <v>0.125</v>
      </c>
      <c r="CJ57" s="448">
        <v>0.125</v>
      </c>
      <c r="CK57" s="323" t="s">
        <v>546</v>
      </c>
      <c r="CL57" s="244">
        <v>0.125</v>
      </c>
      <c r="CM57" s="483">
        <v>0.125</v>
      </c>
      <c r="CN57" s="323" t="s">
        <v>546</v>
      </c>
      <c r="CO57" s="836"/>
      <c r="CP57" s="836" t="s">
        <v>218</v>
      </c>
      <c r="CQ57" s="1159"/>
    </row>
    <row r="58" spans="1:95" ht="97" customHeight="1" x14ac:dyDescent="0.2">
      <c r="A58" s="982"/>
      <c r="B58" s="836"/>
      <c r="C58" s="836"/>
      <c r="D58" s="836"/>
      <c r="E58" s="1156"/>
      <c r="F58" s="998"/>
      <c r="G58" s="836"/>
      <c r="H58" s="713"/>
      <c r="I58" s="836"/>
      <c r="J58" s="713"/>
      <c r="K58" s="1089"/>
      <c r="L58" s="1089"/>
      <c r="M58" s="713"/>
      <c r="N58" s="1089"/>
      <c r="O58" s="1089"/>
      <c r="P58" s="713"/>
      <c r="Q58" s="1089"/>
      <c r="R58" s="1089"/>
      <c r="S58" s="713"/>
      <c r="T58" s="1087"/>
      <c r="U58" s="1087"/>
      <c r="V58" s="1088"/>
      <c r="W58" s="713"/>
      <c r="X58" s="713"/>
      <c r="Y58" s="1089"/>
      <c r="Z58" s="1089"/>
      <c r="AA58" s="713"/>
      <c r="AB58" s="1089"/>
      <c r="AC58" s="1089"/>
      <c r="AD58" s="713"/>
      <c r="AE58" s="1089"/>
      <c r="AF58" s="1089"/>
      <c r="AG58" s="713"/>
      <c r="AH58" s="1087"/>
      <c r="AI58" s="1087"/>
      <c r="AJ58" s="1088"/>
      <c r="AK58" s="1051"/>
      <c r="AL58" s="1051"/>
      <c r="AM58" s="1052"/>
      <c r="AN58" s="713"/>
      <c r="AO58" s="713"/>
      <c r="AP58" s="1089"/>
      <c r="AQ58" s="1089"/>
      <c r="AR58" s="713"/>
      <c r="AS58" s="1089"/>
      <c r="AT58" s="1089"/>
      <c r="AU58" s="713"/>
      <c r="AV58" s="1089"/>
      <c r="AW58" s="1089"/>
      <c r="AX58" s="713"/>
      <c r="AY58" s="1087"/>
      <c r="AZ58" s="1087"/>
      <c r="BA58" s="1088"/>
      <c r="BB58" s="1089"/>
      <c r="BC58" s="1089"/>
      <c r="BD58" s="713"/>
      <c r="BE58" s="1089"/>
      <c r="BF58" s="1089"/>
      <c r="BG58" s="713"/>
      <c r="BH58" s="1089"/>
      <c r="BI58" s="1089"/>
      <c r="BJ58" s="713"/>
      <c r="BK58" s="1087"/>
      <c r="BL58" s="1087"/>
      <c r="BM58" s="1088"/>
      <c r="BN58" s="1051"/>
      <c r="BO58" s="1051"/>
      <c r="BP58" s="1052"/>
      <c r="BQ58" s="1165"/>
      <c r="BR58" s="1165"/>
      <c r="BS58" s="1166"/>
      <c r="BT58" s="713"/>
      <c r="BU58" s="1107"/>
      <c r="BV58" s="713"/>
      <c r="BW58" s="1110"/>
      <c r="BX58" s="713"/>
      <c r="BY58" s="713"/>
      <c r="BZ58" s="713"/>
      <c r="CA58" s="15" t="s">
        <v>275</v>
      </c>
      <c r="CB58" s="37">
        <v>0.5</v>
      </c>
      <c r="CC58" s="244">
        <v>0.125</v>
      </c>
      <c r="CD58" s="355">
        <v>0.125</v>
      </c>
      <c r="CE58" s="543" t="s">
        <v>547</v>
      </c>
      <c r="CF58" s="244">
        <v>0.125</v>
      </c>
      <c r="CG58" s="365">
        <v>0.125</v>
      </c>
      <c r="CH58" s="388" t="s">
        <v>547</v>
      </c>
      <c r="CI58" s="244">
        <v>0.125</v>
      </c>
      <c r="CJ58" s="448">
        <v>0.125</v>
      </c>
      <c r="CK58" s="448" t="s">
        <v>547</v>
      </c>
      <c r="CL58" s="244">
        <v>0.125</v>
      </c>
      <c r="CM58" s="483">
        <v>0.125</v>
      </c>
      <c r="CN58" s="483" t="s">
        <v>547</v>
      </c>
      <c r="CO58" s="836"/>
      <c r="CP58" s="836"/>
      <c r="CQ58" s="1159"/>
    </row>
    <row r="59" spans="1:95" ht="156" customHeight="1" x14ac:dyDescent="0.2">
      <c r="A59" s="432"/>
      <c r="B59" s="424"/>
      <c r="C59" s="424" t="s">
        <v>198</v>
      </c>
      <c r="D59" s="424" t="s">
        <v>620</v>
      </c>
      <c r="E59" s="459" t="s">
        <v>621</v>
      </c>
      <c r="F59" s="521" t="s">
        <v>75</v>
      </c>
      <c r="G59" s="424" t="s">
        <v>30</v>
      </c>
      <c r="H59" s="427" t="s">
        <v>199</v>
      </c>
      <c r="I59" s="424">
        <v>2020</v>
      </c>
      <c r="J59" s="427">
        <v>1</v>
      </c>
      <c r="K59" s="434"/>
      <c r="L59" s="434"/>
      <c r="M59" s="427"/>
      <c r="N59" s="434"/>
      <c r="O59" s="434"/>
      <c r="P59" s="427"/>
      <c r="Q59" s="434"/>
      <c r="R59" s="434"/>
      <c r="S59" s="427"/>
      <c r="T59" s="435"/>
      <c r="U59" s="435"/>
      <c r="V59" s="436"/>
      <c r="W59" s="427"/>
      <c r="X59" s="427"/>
      <c r="Y59" s="434"/>
      <c r="Z59" s="434"/>
      <c r="AA59" s="427"/>
      <c r="AB59" s="434"/>
      <c r="AC59" s="434"/>
      <c r="AD59" s="427"/>
      <c r="AE59" s="434"/>
      <c r="AF59" s="434"/>
      <c r="AG59" s="427"/>
      <c r="AH59" s="435"/>
      <c r="AI59" s="435"/>
      <c r="AJ59" s="436"/>
      <c r="AK59" s="437"/>
      <c r="AL59" s="437"/>
      <c r="AM59" s="438"/>
      <c r="AN59" s="427"/>
      <c r="AO59" s="427"/>
      <c r="AP59" s="434"/>
      <c r="AQ59" s="434"/>
      <c r="AR59" s="427"/>
      <c r="AS59" s="434"/>
      <c r="AT59" s="434"/>
      <c r="AU59" s="427"/>
      <c r="AV59" s="434"/>
      <c r="AW59" s="434"/>
      <c r="AX59" s="427"/>
      <c r="AY59" s="435"/>
      <c r="AZ59" s="435"/>
      <c r="BA59" s="436"/>
      <c r="BB59" s="434"/>
      <c r="BC59" s="434"/>
      <c r="BD59" s="427"/>
      <c r="BE59" s="434"/>
      <c r="BF59" s="434"/>
      <c r="BG59" s="427"/>
      <c r="BH59" s="434"/>
      <c r="BI59" s="434"/>
      <c r="BJ59" s="427"/>
      <c r="BK59" s="435"/>
      <c r="BL59" s="435"/>
      <c r="BM59" s="436"/>
      <c r="BN59" s="479">
        <v>8</v>
      </c>
      <c r="BO59" s="479">
        <v>8</v>
      </c>
      <c r="BP59" s="480">
        <f>BN59/BO59</f>
        <v>1</v>
      </c>
      <c r="BQ59" s="487">
        <v>8</v>
      </c>
      <c r="BR59" s="487">
        <v>8</v>
      </c>
      <c r="BS59" s="414">
        <f>BQ59/BR59</f>
        <v>1</v>
      </c>
      <c r="BT59" s="427">
        <v>1</v>
      </c>
      <c r="BU59" s="427">
        <v>1</v>
      </c>
      <c r="BV59" s="427">
        <v>0.01</v>
      </c>
      <c r="BW59" s="456">
        <v>0.01</v>
      </c>
      <c r="BX59" s="427"/>
      <c r="BY59" s="427"/>
      <c r="BZ59" s="427"/>
      <c r="CA59" s="15" t="s">
        <v>637</v>
      </c>
      <c r="CB59" s="37" t="s">
        <v>401</v>
      </c>
      <c r="CC59" s="439" t="s">
        <v>401</v>
      </c>
      <c r="CD59" s="439" t="s">
        <v>401</v>
      </c>
      <c r="CE59" s="543" t="s">
        <v>401</v>
      </c>
      <c r="CF59" s="37" t="s">
        <v>401</v>
      </c>
      <c r="CG59" s="522" t="s">
        <v>401</v>
      </c>
      <c r="CH59" s="522" t="s">
        <v>401</v>
      </c>
      <c r="CI59" s="522">
        <v>0.5</v>
      </c>
      <c r="CJ59" s="448">
        <v>0.5</v>
      </c>
      <c r="CK59" s="448" t="s">
        <v>638</v>
      </c>
      <c r="CL59" s="522">
        <v>0.5</v>
      </c>
      <c r="CM59" s="522">
        <v>0.5</v>
      </c>
      <c r="CN59" s="522" t="s">
        <v>638</v>
      </c>
      <c r="CO59" s="424"/>
      <c r="CP59" s="424" t="s">
        <v>639</v>
      </c>
      <c r="CQ59" s="538"/>
    </row>
    <row r="60" spans="1:95" ht="72" customHeight="1" x14ac:dyDescent="0.2">
      <c r="A60" s="982" t="s">
        <v>50</v>
      </c>
      <c r="B60" s="836" t="s">
        <v>342</v>
      </c>
      <c r="C60" s="836" t="s">
        <v>198</v>
      </c>
      <c r="D60" s="836" t="s">
        <v>379</v>
      </c>
      <c r="E60" s="836" t="s">
        <v>80</v>
      </c>
      <c r="F60" s="998" t="s">
        <v>81</v>
      </c>
      <c r="G60" s="836" t="s">
        <v>30</v>
      </c>
      <c r="H60" s="713" t="s">
        <v>412</v>
      </c>
      <c r="I60" s="836">
        <v>2020</v>
      </c>
      <c r="J60" s="713">
        <v>0.76</v>
      </c>
      <c r="K60" s="713"/>
      <c r="L60" s="713"/>
      <c r="M60" s="713"/>
      <c r="N60" s="713"/>
      <c r="O60" s="713"/>
      <c r="P60" s="713"/>
      <c r="Q60" s="713"/>
      <c r="R60" s="713"/>
      <c r="S60" s="713"/>
      <c r="T60" s="1082"/>
      <c r="U60" s="1082"/>
      <c r="V60" s="1083"/>
      <c r="W60" s="713">
        <f>88/116</f>
        <v>0.75862068965517238</v>
      </c>
      <c r="X60" s="713">
        <v>0.25</v>
      </c>
      <c r="Y60" s="713"/>
      <c r="Z60" s="713"/>
      <c r="AA60" s="713"/>
      <c r="AB60" s="713"/>
      <c r="AC60" s="713"/>
      <c r="AD60" s="713"/>
      <c r="AE60" s="713"/>
      <c r="AF60" s="713"/>
      <c r="AG60" s="713"/>
      <c r="AH60" s="1082">
        <v>35</v>
      </c>
      <c r="AI60" s="1082">
        <v>52</v>
      </c>
      <c r="AJ60" s="1083">
        <f>AH60/AI60</f>
        <v>0.67307692307692313</v>
      </c>
      <c r="AK60" s="1053">
        <v>35</v>
      </c>
      <c r="AL60" s="1053">
        <f>AI60</f>
        <v>52</v>
      </c>
      <c r="AM60" s="1054">
        <f>AK60/AL60</f>
        <v>0.67307692307692313</v>
      </c>
      <c r="AN60" s="713">
        <f>88/116</f>
        <v>0.75862068965517238</v>
      </c>
      <c r="AO60" s="713">
        <f>AM60/AN60/2</f>
        <v>0.44361888111888115</v>
      </c>
      <c r="AP60" s="713"/>
      <c r="AQ60" s="713"/>
      <c r="AR60" s="713"/>
      <c r="AS60" s="713"/>
      <c r="AT60" s="713"/>
      <c r="AU60" s="713"/>
      <c r="AV60" s="713"/>
      <c r="AW60" s="713"/>
      <c r="AX60" s="713"/>
      <c r="AY60" s="1082">
        <v>18</v>
      </c>
      <c r="AZ60" s="1082">
        <v>28</v>
      </c>
      <c r="BA60" s="1083">
        <f>AY60/AZ60</f>
        <v>0.6428571428571429</v>
      </c>
      <c r="BB60" s="713"/>
      <c r="BC60" s="713"/>
      <c r="BD60" s="713"/>
      <c r="BE60" s="713"/>
      <c r="BF60" s="713"/>
      <c r="BG60" s="713"/>
      <c r="BH60" s="713"/>
      <c r="BI60" s="713"/>
      <c r="BJ60" s="713"/>
      <c r="BK60" s="1087">
        <v>55</v>
      </c>
      <c r="BL60" s="1087">
        <v>61</v>
      </c>
      <c r="BM60" s="1088">
        <f>BK60/BL60</f>
        <v>0.90163934426229508</v>
      </c>
      <c r="BN60" s="1051">
        <f>BK60+AY60</f>
        <v>73</v>
      </c>
      <c r="BO60" s="1051">
        <f>BL60+AZ60</f>
        <v>89</v>
      </c>
      <c r="BP60" s="1052">
        <f>BN60/BO60</f>
        <v>0.8202247191011236</v>
      </c>
      <c r="BQ60" s="1165">
        <f>BN60+AK60</f>
        <v>108</v>
      </c>
      <c r="BR60" s="1165">
        <f>BO60+AL60</f>
        <v>141</v>
      </c>
      <c r="BS60" s="1166">
        <f>BQ60/BR60</f>
        <v>0.76595744680851063</v>
      </c>
      <c r="BT60" s="713">
        <f>88/116</f>
        <v>0.75862068965517238</v>
      </c>
      <c r="BU60" s="713">
        <v>1</v>
      </c>
      <c r="BV60" s="713">
        <v>0.02</v>
      </c>
      <c r="BW60" s="1110">
        <f>BU60*BV60</f>
        <v>0.02</v>
      </c>
      <c r="BX60" s="713">
        <f>88/116</f>
        <v>0.75862068965517238</v>
      </c>
      <c r="BY60" s="713">
        <f>88/116</f>
        <v>0.75862068965517238</v>
      </c>
      <c r="BZ60" s="713">
        <f>88/116</f>
        <v>0.75862068965517238</v>
      </c>
      <c r="CA60" s="19" t="s">
        <v>274</v>
      </c>
      <c r="CB60" s="239">
        <v>0.4</v>
      </c>
      <c r="CC60" s="14">
        <v>0.1</v>
      </c>
      <c r="CD60" s="14">
        <v>0.1</v>
      </c>
      <c r="CE60" s="539" t="s">
        <v>530</v>
      </c>
      <c r="CF60" s="14">
        <v>0.1</v>
      </c>
      <c r="CG60" s="14">
        <v>0.1</v>
      </c>
      <c r="CH60" s="386" t="s">
        <v>530</v>
      </c>
      <c r="CI60" s="14">
        <v>0.1</v>
      </c>
      <c r="CJ60" s="14">
        <v>0.1</v>
      </c>
      <c r="CK60" s="445" t="s">
        <v>530</v>
      </c>
      <c r="CL60" s="14">
        <v>0.1</v>
      </c>
      <c r="CM60" s="14">
        <v>0.1</v>
      </c>
      <c r="CN60" s="469" t="s">
        <v>530</v>
      </c>
      <c r="CO60" s="984"/>
      <c r="CP60" s="984" t="s">
        <v>218</v>
      </c>
      <c r="CQ60" s="1134"/>
    </row>
    <row r="61" spans="1:95" ht="72" customHeight="1" x14ac:dyDescent="0.2">
      <c r="A61" s="982"/>
      <c r="B61" s="836"/>
      <c r="C61" s="836"/>
      <c r="D61" s="836"/>
      <c r="E61" s="836"/>
      <c r="F61" s="998"/>
      <c r="G61" s="836"/>
      <c r="H61" s="713"/>
      <c r="I61" s="836"/>
      <c r="J61" s="713"/>
      <c r="K61" s="713"/>
      <c r="L61" s="713"/>
      <c r="M61" s="713"/>
      <c r="N61" s="713"/>
      <c r="O61" s="713"/>
      <c r="P61" s="713"/>
      <c r="Q61" s="713"/>
      <c r="R61" s="713"/>
      <c r="S61" s="713"/>
      <c r="T61" s="1082"/>
      <c r="U61" s="1082"/>
      <c r="V61" s="1083"/>
      <c r="W61" s="713"/>
      <c r="X61" s="713"/>
      <c r="Y61" s="713"/>
      <c r="Z61" s="713"/>
      <c r="AA61" s="713"/>
      <c r="AB61" s="713"/>
      <c r="AC61" s="713"/>
      <c r="AD61" s="713"/>
      <c r="AE61" s="713"/>
      <c r="AF61" s="713"/>
      <c r="AG61" s="713"/>
      <c r="AH61" s="1082"/>
      <c r="AI61" s="1082"/>
      <c r="AJ61" s="1083"/>
      <c r="AK61" s="1053"/>
      <c r="AL61" s="1053"/>
      <c r="AM61" s="1054"/>
      <c r="AN61" s="713"/>
      <c r="AO61" s="713"/>
      <c r="AP61" s="713"/>
      <c r="AQ61" s="713"/>
      <c r="AR61" s="713"/>
      <c r="AS61" s="713"/>
      <c r="AT61" s="713"/>
      <c r="AU61" s="713"/>
      <c r="AV61" s="713"/>
      <c r="AW61" s="713"/>
      <c r="AX61" s="713"/>
      <c r="AY61" s="1082"/>
      <c r="AZ61" s="1082"/>
      <c r="BA61" s="1083"/>
      <c r="BB61" s="713"/>
      <c r="BC61" s="713"/>
      <c r="BD61" s="713"/>
      <c r="BE61" s="713"/>
      <c r="BF61" s="713"/>
      <c r="BG61" s="713"/>
      <c r="BH61" s="713"/>
      <c r="BI61" s="713"/>
      <c r="BJ61" s="713"/>
      <c r="BK61" s="1087"/>
      <c r="BL61" s="1087"/>
      <c r="BM61" s="1088"/>
      <c r="BN61" s="1051"/>
      <c r="BO61" s="1051"/>
      <c r="BP61" s="1052"/>
      <c r="BQ61" s="1165"/>
      <c r="BR61" s="1165"/>
      <c r="BS61" s="1166"/>
      <c r="BT61" s="713"/>
      <c r="BU61" s="713"/>
      <c r="BV61" s="713"/>
      <c r="BW61" s="1110"/>
      <c r="BX61" s="713"/>
      <c r="BY61" s="713"/>
      <c r="BZ61" s="713"/>
      <c r="CA61" s="19" t="s">
        <v>273</v>
      </c>
      <c r="CB61" s="239">
        <v>0.3</v>
      </c>
      <c r="CC61" s="32">
        <v>7.4999999999999997E-2</v>
      </c>
      <c r="CD61" s="32">
        <v>7.4999999999999997E-2</v>
      </c>
      <c r="CE61" s="542" t="s">
        <v>532</v>
      </c>
      <c r="CF61" s="32">
        <v>7.4999999999999997E-2</v>
      </c>
      <c r="CG61" s="32">
        <v>7.4999999999999997E-2</v>
      </c>
      <c r="CH61" s="387" t="s">
        <v>532</v>
      </c>
      <c r="CI61" s="32">
        <v>7.4999999999999997E-2</v>
      </c>
      <c r="CJ61" s="32">
        <v>7.4999999999999997E-2</v>
      </c>
      <c r="CK61" s="446" t="s">
        <v>532</v>
      </c>
      <c r="CL61" s="32">
        <v>7.4999999999999997E-2</v>
      </c>
      <c r="CM61" s="484">
        <v>7.4999999999999997E-2</v>
      </c>
      <c r="CN61" s="481" t="s">
        <v>532</v>
      </c>
      <c r="CO61" s="984"/>
      <c r="CP61" s="984"/>
      <c r="CQ61" s="1134"/>
    </row>
    <row r="62" spans="1:95" ht="72" customHeight="1" x14ac:dyDescent="0.2">
      <c r="A62" s="982"/>
      <c r="B62" s="836"/>
      <c r="C62" s="836"/>
      <c r="D62" s="836"/>
      <c r="E62" s="836"/>
      <c r="F62" s="998"/>
      <c r="G62" s="836"/>
      <c r="H62" s="713"/>
      <c r="I62" s="836"/>
      <c r="J62" s="713"/>
      <c r="K62" s="713"/>
      <c r="L62" s="713"/>
      <c r="M62" s="713"/>
      <c r="N62" s="713"/>
      <c r="O62" s="713"/>
      <c r="P62" s="713"/>
      <c r="Q62" s="713"/>
      <c r="R62" s="713"/>
      <c r="S62" s="713"/>
      <c r="T62" s="1082"/>
      <c r="U62" s="1082"/>
      <c r="V62" s="1083"/>
      <c r="W62" s="713"/>
      <c r="X62" s="713"/>
      <c r="Y62" s="713"/>
      <c r="Z62" s="713"/>
      <c r="AA62" s="713"/>
      <c r="AB62" s="713"/>
      <c r="AC62" s="713"/>
      <c r="AD62" s="713"/>
      <c r="AE62" s="713"/>
      <c r="AF62" s="713"/>
      <c r="AG62" s="713"/>
      <c r="AH62" s="1082"/>
      <c r="AI62" s="1082"/>
      <c r="AJ62" s="1083"/>
      <c r="AK62" s="1053"/>
      <c r="AL62" s="1053"/>
      <c r="AM62" s="1054"/>
      <c r="AN62" s="713"/>
      <c r="AO62" s="713"/>
      <c r="AP62" s="713"/>
      <c r="AQ62" s="713"/>
      <c r="AR62" s="713"/>
      <c r="AS62" s="713"/>
      <c r="AT62" s="713"/>
      <c r="AU62" s="713"/>
      <c r="AV62" s="713"/>
      <c r="AW62" s="713"/>
      <c r="AX62" s="713"/>
      <c r="AY62" s="1082"/>
      <c r="AZ62" s="1082"/>
      <c r="BA62" s="1083"/>
      <c r="BB62" s="713"/>
      <c r="BC62" s="713"/>
      <c r="BD62" s="713"/>
      <c r="BE62" s="713"/>
      <c r="BF62" s="713"/>
      <c r="BG62" s="713"/>
      <c r="BH62" s="713"/>
      <c r="BI62" s="713"/>
      <c r="BJ62" s="713"/>
      <c r="BK62" s="1087"/>
      <c r="BL62" s="1087"/>
      <c r="BM62" s="1088"/>
      <c r="BN62" s="1051"/>
      <c r="BO62" s="1051"/>
      <c r="BP62" s="1052"/>
      <c r="BQ62" s="1165"/>
      <c r="BR62" s="1165"/>
      <c r="BS62" s="1166"/>
      <c r="BT62" s="713"/>
      <c r="BU62" s="713"/>
      <c r="BV62" s="713"/>
      <c r="BW62" s="1110"/>
      <c r="BX62" s="713"/>
      <c r="BY62" s="713"/>
      <c r="BZ62" s="713"/>
      <c r="CA62" s="19" t="s">
        <v>272</v>
      </c>
      <c r="CB62" s="239">
        <v>0.3</v>
      </c>
      <c r="CC62" s="32">
        <v>7.4999999999999997E-2</v>
      </c>
      <c r="CD62" s="32">
        <v>7.4999999999999997E-2</v>
      </c>
      <c r="CE62" s="542" t="s">
        <v>533</v>
      </c>
      <c r="CF62" s="32">
        <v>7.4999999999999997E-2</v>
      </c>
      <c r="CG62" s="32">
        <v>7.4999999999999997E-2</v>
      </c>
      <c r="CH62" s="387" t="s">
        <v>533</v>
      </c>
      <c r="CI62" s="32">
        <v>7.4999999999999997E-2</v>
      </c>
      <c r="CJ62" s="32">
        <v>7.4999999999999997E-2</v>
      </c>
      <c r="CK62" s="446" t="s">
        <v>533</v>
      </c>
      <c r="CL62" s="32">
        <v>7.4999999999999997E-2</v>
      </c>
      <c r="CM62" s="484">
        <v>7.4999999999999997E-2</v>
      </c>
      <c r="CN62" s="481" t="s">
        <v>533</v>
      </c>
      <c r="CO62" s="984"/>
      <c r="CP62" s="984"/>
      <c r="CQ62" s="1134"/>
    </row>
    <row r="63" spans="1:95" ht="72" customHeight="1" x14ac:dyDescent="0.2">
      <c r="A63" s="982" t="s">
        <v>50</v>
      </c>
      <c r="B63" s="836" t="s">
        <v>342</v>
      </c>
      <c r="C63" s="836" t="s">
        <v>198</v>
      </c>
      <c r="D63" s="836" t="s">
        <v>82</v>
      </c>
      <c r="E63" s="836" t="s">
        <v>83</v>
      </c>
      <c r="F63" s="998" t="s">
        <v>84</v>
      </c>
      <c r="G63" s="836" t="s">
        <v>30</v>
      </c>
      <c r="H63" s="1075" t="s">
        <v>413</v>
      </c>
      <c r="I63" s="950">
        <v>2020</v>
      </c>
      <c r="J63" s="1075" t="s">
        <v>413</v>
      </c>
      <c r="K63" s="1086"/>
      <c r="L63" s="1086"/>
      <c r="M63" s="1072"/>
      <c r="N63" s="1086"/>
      <c r="O63" s="1086"/>
      <c r="P63" s="1072"/>
      <c r="Q63" s="1086"/>
      <c r="R63" s="1086"/>
      <c r="S63" s="1072"/>
      <c r="T63" s="1082"/>
      <c r="U63" s="1082"/>
      <c r="V63" s="1083"/>
      <c r="W63" s="1072"/>
      <c r="X63" s="1073"/>
      <c r="Y63" s="1086"/>
      <c r="Z63" s="1086"/>
      <c r="AA63" s="1072"/>
      <c r="AB63" s="1086"/>
      <c r="AC63" s="1086"/>
      <c r="AD63" s="1072"/>
      <c r="AE63" s="1086"/>
      <c r="AF63" s="1086"/>
      <c r="AG63" s="1072"/>
      <c r="AH63" s="1082">
        <v>1</v>
      </c>
      <c r="AI63" s="1082">
        <v>215</v>
      </c>
      <c r="AJ63" s="1083">
        <f>AH63/AI63</f>
        <v>4.6511627906976744E-3</v>
      </c>
      <c r="AK63" s="1053">
        <v>1</v>
      </c>
      <c r="AL63" s="1053">
        <v>215</v>
      </c>
      <c r="AM63" s="1054">
        <f>AK63/AL63</f>
        <v>4.6511627906976744E-3</v>
      </c>
      <c r="AN63" s="1072">
        <v>1.6E-2</v>
      </c>
      <c r="AO63" s="1073">
        <v>0.5</v>
      </c>
      <c r="AP63" s="1086"/>
      <c r="AQ63" s="1086"/>
      <c r="AR63" s="1072"/>
      <c r="AS63" s="1086"/>
      <c r="AT63" s="1086"/>
      <c r="AU63" s="1072"/>
      <c r="AV63" s="1086"/>
      <c r="AW63" s="1086"/>
      <c r="AX63" s="1072"/>
      <c r="AY63" s="1082">
        <v>1</v>
      </c>
      <c r="AZ63" s="1082">
        <v>186</v>
      </c>
      <c r="BA63" s="1083">
        <f>AY63/AZ63</f>
        <v>5.3763440860215058E-3</v>
      </c>
      <c r="BB63" s="1086"/>
      <c r="BC63" s="1086"/>
      <c r="BD63" s="1072"/>
      <c r="BE63" s="1086"/>
      <c r="BF63" s="1086"/>
      <c r="BG63" s="1072"/>
      <c r="BH63" s="1086"/>
      <c r="BI63" s="1086"/>
      <c r="BJ63" s="1072"/>
      <c r="BK63" s="1082">
        <v>1</v>
      </c>
      <c r="BL63" s="1082">
        <v>161</v>
      </c>
      <c r="BM63" s="1083">
        <f>BK63/BL63</f>
        <v>6.2111801242236021E-3</v>
      </c>
      <c r="BN63" s="1053">
        <f>AY63+BK63</f>
        <v>2</v>
      </c>
      <c r="BO63" s="1053">
        <f>AZ63+BL63</f>
        <v>347</v>
      </c>
      <c r="BP63" s="1054">
        <f>BN63/BO63</f>
        <v>5.763688760806916E-3</v>
      </c>
      <c r="BQ63" s="1167">
        <f>BN63+AK63</f>
        <v>3</v>
      </c>
      <c r="BR63" s="1167">
        <f>BO63+AL63</f>
        <v>562</v>
      </c>
      <c r="BS63" s="1168">
        <f>BQ63/BR63</f>
        <v>5.3380782918149468E-3</v>
      </c>
      <c r="BT63" s="1072">
        <v>1.6E-2</v>
      </c>
      <c r="BU63" s="1073">
        <v>1</v>
      </c>
      <c r="BV63" s="1072">
        <v>0.03</v>
      </c>
      <c r="BW63" s="1111">
        <f>BU63*BV63</f>
        <v>0.03</v>
      </c>
      <c r="BX63" s="1075" t="s">
        <v>413</v>
      </c>
      <c r="BY63" s="1075" t="s">
        <v>413</v>
      </c>
      <c r="BZ63" s="1075" t="s">
        <v>413</v>
      </c>
      <c r="CA63" s="39" t="s">
        <v>279</v>
      </c>
      <c r="CB63" s="239">
        <v>0.4</v>
      </c>
      <c r="CC63" s="14">
        <v>0.1</v>
      </c>
      <c r="CD63" s="14">
        <v>0.1</v>
      </c>
      <c r="CE63" s="539" t="s">
        <v>534</v>
      </c>
      <c r="CF63" s="14">
        <v>0.1</v>
      </c>
      <c r="CG63" s="14">
        <v>0.1</v>
      </c>
      <c r="CH63" s="386" t="s">
        <v>534</v>
      </c>
      <c r="CI63" s="14">
        <v>0.1</v>
      </c>
      <c r="CJ63" s="14">
        <v>0.1</v>
      </c>
      <c r="CK63" s="445" t="s">
        <v>534</v>
      </c>
      <c r="CL63" s="14">
        <v>0.1</v>
      </c>
      <c r="CM63" s="14">
        <v>0.1</v>
      </c>
      <c r="CN63" s="469" t="s">
        <v>534</v>
      </c>
      <c r="CO63" s="984"/>
      <c r="CP63" s="984" t="s">
        <v>217</v>
      </c>
      <c r="CQ63" s="1134"/>
    </row>
    <row r="64" spans="1:95" ht="62" customHeight="1" x14ac:dyDescent="0.2">
      <c r="A64" s="982"/>
      <c r="B64" s="836"/>
      <c r="C64" s="836"/>
      <c r="D64" s="836"/>
      <c r="E64" s="836"/>
      <c r="F64" s="998"/>
      <c r="G64" s="836"/>
      <c r="H64" s="1072"/>
      <c r="I64" s="950"/>
      <c r="J64" s="1072"/>
      <c r="K64" s="1086"/>
      <c r="L64" s="1086"/>
      <c r="M64" s="1072"/>
      <c r="N64" s="1086"/>
      <c r="O64" s="1086"/>
      <c r="P64" s="1072"/>
      <c r="Q64" s="1086"/>
      <c r="R64" s="1086"/>
      <c r="S64" s="1072"/>
      <c r="T64" s="1082"/>
      <c r="U64" s="1082"/>
      <c r="V64" s="1083"/>
      <c r="W64" s="1072"/>
      <c r="X64" s="1073"/>
      <c r="Y64" s="1086"/>
      <c r="Z64" s="1086"/>
      <c r="AA64" s="1072"/>
      <c r="AB64" s="1086"/>
      <c r="AC64" s="1086"/>
      <c r="AD64" s="1072"/>
      <c r="AE64" s="1086"/>
      <c r="AF64" s="1086"/>
      <c r="AG64" s="1072"/>
      <c r="AH64" s="1082"/>
      <c r="AI64" s="1082"/>
      <c r="AJ64" s="1083"/>
      <c r="AK64" s="1053"/>
      <c r="AL64" s="1053"/>
      <c r="AM64" s="1054"/>
      <c r="AN64" s="1072"/>
      <c r="AO64" s="1073"/>
      <c r="AP64" s="1086"/>
      <c r="AQ64" s="1086"/>
      <c r="AR64" s="1072"/>
      <c r="AS64" s="1086"/>
      <c r="AT64" s="1086"/>
      <c r="AU64" s="1072"/>
      <c r="AV64" s="1086"/>
      <c r="AW64" s="1086"/>
      <c r="AX64" s="1072"/>
      <c r="AY64" s="1082"/>
      <c r="AZ64" s="1082"/>
      <c r="BA64" s="1083"/>
      <c r="BB64" s="1086"/>
      <c r="BC64" s="1086"/>
      <c r="BD64" s="1072"/>
      <c r="BE64" s="1086"/>
      <c r="BF64" s="1086"/>
      <c r="BG64" s="1072"/>
      <c r="BH64" s="1086"/>
      <c r="BI64" s="1086"/>
      <c r="BJ64" s="1072"/>
      <c r="BK64" s="1082"/>
      <c r="BL64" s="1082"/>
      <c r="BM64" s="1083"/>
      <c r="BN64" s="1053"/>
      <c r="BO64" s="1053"/>
      <c r="BP64" s="1054"/>
      <c r="BQ64" s="1167"/>
      <c r="BR64" s="1167"/>
      <c r="BS64" s="1168"/>
      <c r="BT64" s="1072"/>
      <c r="BU64" s="1073"/>
      <c r="BV64" s="1072"/>
      <c r="BW64" s="1111"/>
      <c r="BX64" s="1072"/>
      <c r="BY64" s="1072"/>
      <c r="BZ64" s="1072"/>
      <c r="CA64" s="39" t="s">
        <v>278</v>
      </c>
      <c r="CB64" s="239">
        <v>0.3</v>
      </c>
      <c r="CC64" s="32">
        <v>7.4999999999999997E-2</v>
      </c>
      <c r="CD64" s="32">
        <v>7.4999999999999997E-2</v>
      </c>
      <c r="CE64" s="542" t="s">
        <v>535</v>
      </c>
      <c r="CF64" s="32">
        <v>7.4999999999999997E-2</v>
      </c>
      <c r="CG64" s="32">
        <v>7.4999999999999997E-2</v>
      </c>
      <c r="CH64" s="387" t="s">
        <v>535</v>
      </c>
      <c r="CI64" s="32">
        <v>7.4999999999999997E-2</v>
      </c>
      <c r="CJ64" s="32">
        <v>7.4999999999999997E-2</v>
      </c>
      <c r="CK64" s="446" t="s">
        <v>535</v>
      </c>
      <c r="CL64" s="32">
        <v>7.4999999999999997E-2</v>
      </c>
      <c r="CM64" s="484">
        <v>7.4999999999999997E-2</v>
      </c>
      <c r="CN64" s="481" t="s">
        <v>535</v>
      </c>
      <c r="CO64" s="984"/>
      <c r="CP64" s="984"/>
      <c r="CQ64" s="1134"/>
    </row>
    <row r="65" spans="1:95" ht="59" customHeight="1" x14ac:dyDescent="0.2">
      <c r="A65" s="982"/>
      <c r="B65" s="836"/>
      <c r="C65" s="836"/>
      <c r="D65" s="836"/>
      <c r="E65" s="836"/>
      <c r="F65" s="998"/>
      <c r="G65" s="836"/>
      <c r="H65" s="1072"/>
      <c r="I65" s="950"/>
      <c r="J65" s="1072"/>
      <c r="K65" s="1086"/>
      <c r="L65" s="1086"/>
      <c r="M65" s="1072"/>
      <c r="N65" s="1086"/>
      <c r="O65" s="1086"/>
      <c r="P65" s="1072"/>
      <c r="Q65" s="1086"/>
      <c r="R65" s="1086"/>
      <c r="S65" s="1072"/>
      <c r="T65" s="1082"/>
      <c r="U65" s="1082"/>
      <c r="V65" s="1083"/>
      <c r="W65" s="1072"/>
      <c r="X65" s="1073"/>
      <c r="Y65" s="1086"/>
      <c r="Z65" s="1086"/>
      <c r="AA65" s="1072"/>
      <c r="AB65" s="1086"/>
      <c r="AC65" s="1086"/>
      <c r="AD65" s="1072"/>
      <c r="AE65" s="1086"/>
      <c r="AF65" s="1086"/>
      <c r="AG65" s="1072"/>
      <c r="AH65" s="1082"/>
      <c r="AI65" s="1082"/>
      <c r="AJ65" s="1083"/>
      <c r="AK65" s="1053"/>
      <c r="AL65" s="1053"/>
      <c r="AM65" s="1054"/>
      <c r="AN65" s="1072"/>
      <c r="AO65" s="1073"/>
      <c r="AP65" s="1086"/>
      <c r="AQ65" s="1086"/>
      <c r="AR65" s="1072"/>
      <c r="AS65" s="1086"/>
      <c r="AT65" s="1086"/>
      <c r="AU65" s="1072"/>
      <c r="AV65" s="1086"/>
      <c r="AW65" s="1086"/>
      <c r="AX65" s="1072"/>
      <c r="AY65" s="1082"/>
      <c r="AZ65" s="1082"/>
      <c r="BA65" s="1083"/>
      <c r="BB65" s="1086"/>
      <c r="BC65" s="1086"/>
      <c r="BD65" s="1072"/>
      <c r="BE65" s="1086"/>
      <c r="BF65" s="1086"/>
      <c r="BG65" s="1072"/>
      <c r="BH65" s="1086"/>
      <c r="BI65" s="1086"/>
      <c r="BJ65" s="1072"/>
      <c r="BK65" s="1082"/>
      <c r="BL65" s="1082"/>
      <c r="BM65" s="1083"/>
      <c r="BN65" s="1053"/>
      <c r="BO65" s="1053"/>
      <c r="BP65" s="1054"/>
      <c r="BQ65" s="1167"/>
      <c r="BR65" s="1167"/>
      <c r="BS65" s="1168"/>
      <c r="BT65" s="1072"/>
      <c r="BU65" s="1073"/>
      <c r="BV65" s="1072"/>
      <c r="BW65" s="1111"/>
      <c r="BX65" s="1072"/>
      <c r="BY65" s="1072"/>
      <c r="BZ65" s="1072"/>
      <c r="CA65" s="39" t="s">
        <v>277</v>
      </c>
      <c r="CB65" s="239">
        <v>0.3</v>
      </c>
      <c r="CC65" s="32">
        <v>7.4999999999999997E-2</v>
      </c>
      <c r="CD65" s="32">
        <v>7.4999999999999997E-2</v>
      </c>
      <c r="CE65" s="542" t="s">
        <v>536</v>
      </c>
      <c r="CF65" s="32">
        <v>7.4999999999999997E-2</v>
      </c>
      <c r="CG65" s="32">
        <v>7.4999999999999997E-2</v>
      </c>
      <c r="CH65" s="387" t="s">
        <v>536</v>
      </c>
      <c r="CI65" s="32">
        <v>7.4999999999999997E-2</v>
      </c>
      <c r="CJ65" s="32">
        <v>7.4999999999999997E-2</v>
      </c>
      <c r="CK65" s="446" t="s">
        <v>536</v>
      </c>
      <c r="CL65" s="32">
        <v>7.4999999999999997E-2</v>
      </c>
      <c r="CM65" s="484">
        <v>7.4999999999999997E-2</v>
      </c>
      <c r="CN65" s="481" t="s">
        <v>536</v>
      </c>
      <c r="CO65" s="984"/>
      <c r="CP65" s="984"/>
      <c r="CQ65" s="1134"/>
    </row>
    <row r="66" spans="1:95" ht="44" customHeight="1" x14ac:dyDescent="0.2">
      <c r="A66" s="982" t="s">
        <v>50</v>
      </c>
      <c r="B66" s="984" t="s">
        <v>344</v>
      </c>
      <c r="C66" s="984" t="s">
        <v>198</v>
      </c>
      <c r="D66" s="836" t="s">
        <v>437</v>
      </c>
      <c r="E66" s="984" t="s">
        <v>85</v>
      </c>
      <c r="F66" s="998" t="s">
        <v>86</v>
      </c>
      <c r="G66" s="984" t="s">
        <v>30</v>
      </c>
      <c r="H66" s="988" t="s">
        <v>414</v>
      </c>
      <c r="I66" s="984">
        <v>2020</v>
      </c>
      <c r="J66" s="887">
        <v>0.9</v>
      </c>
      <c r="K66" s="887"/>
      <c r="L66" s="887"/>
      <c r="M66" s="887"/>
      <c r="N66" s="887"/>
      <c r="O66" s="887"/>
      <c r="P66" s="887"/>
      <c r="Q66" s="887"/>
      <c r="R66" s="887"/>
      <c r="S66" s="887"/>
      <c r="T66" s="1084">
        <v>125</v>
      </c>
      <c r="U66" s="1084">
        <f>15+19+23+11+24+15+17+21+9+12</f>
        <v>166</v>
      </c>
      <c r="V66" s="1085">
        <f>T66/U66</f>
        <v>0.75301204819277112</v>
      </c>
      <c r="W66" s="887">
        <v>0.9</v>
      </c>
      <c r="X66" s="887">
        <f>V66/W66</f>
        <v>0.83668005354752339</v>
      </c>
      <c r="Y66" s="887"/>
      <c r="Z66" s="887"/>
      <c r="AA66" s="887"/>
      <c r="AB66" s="887"/>
      <c r="AC66" s="887"/>
      <c r="AD66" s="887"/>
      <c r="AE66" s="887"/>
      <c r="AF66" s="887"/>
      <c r="AG66" s="887"/>
      <c r="AH66" s="1084">
        <v>125</v>
      </c>
      <c r="AI66" s="1084">
        <v>166</v>
      </c>
      <c r="AJ66" s="1085">
        <f>AH66/AI66</f>
        <v>0.75301204819277112</v>
      </c>
      <c r="AK66" s="1055">
        <f>T66+AH66</f>
        <v>250</v>
      </c>
      <c r="AL66" s="1055">
        <f>U66+AI66</f>
        <v>332</v>
      </c>
      <c r="AM66" s="1056">
        <f>AK66/AL66</f>
        <v>0.75301204819277112</v>
      </c>
      <c r="AN66" s="887">
        <v>0.9</v>
      </c>
      <c r="AO66" s="887">
        <v>0.5</v>
      </c>
      <c r="AP66" s="887"/>
      <c r="AQ66" s="887"/>
      <c r="AR66" s="887"/>
      <c r="AS66" s="887"/>
      <c r="AT66" s="887"/>
      <c r="AU66" s="887"/>
      <c r="AV66" s="887"/>
      <c r="AW66" s="887"/>
      <c r="AX66" s="887"/>
      <c r="AY66" s="1084">
        <v>132</v>
      </c>
      <c r="AZ66" s="1084">
        <v>166</v>
      </c>
      <c r="BA66" s="1085">
        <f>AY66/AZ66</f>
        <v>0.79518072289156627</v>
      </c>
      <c r="BB66" s="887"/>
      <c r="BC66" s="887"/>
      <c r="BD66" s="887"/>
      <c r="BE66" s="887"/>
      <c r="BF66" s="887"/>
      <c r="BG66" s="887"/>
      <c r="BH66" s="887"/>
      <c r="BI66" s="887"/>
      <c r="BJ66" s="887"/>
      <c r="BK66" s="1084">
        <v>136</v>
      </c>
      <c r="BL66" s="1084">
        <v>166</v>
      </c>
      <c r="BM66" s="1085">
        <f>BK66/BL66</f>
        <v>0.81927710843373491</v>
      </c>
      <c r="BN66" s="1116">
        <f>AY66+BK66</f>
        <v>268</v>
      </c>
      <c r="BO66" s="1116">
        <f>AZ66+BL66</f>
        <v>332</v>
      </c>
      <c r="BP66" s="1056">
        <f>BN66/BO66</f>
        <v>0.80722891566265065</v>
      </c>
      <c r="BQ66" s="1169">
        <f>BN66+AK66</f>
        <v>518</v>
      </c>
      <c r="BR66" s="1169">
        <f>BO66+AL66</f>
        <v>664</v>
      </c>
      <c r="BS66" s="1172">
        <f>BQ66/BR66</f>
        <v>0.78012048192771088</v>
      </c>
      <c r="BT66" s="887">
        <v>0.9</v>
      </c>
      <c r="BU66" s="903">
        <f>BS66/BT66</f>
        <v>0.86680053547523428</v>
      </c>
      <c r="BV66" s="887">
        <v>0.01</v>
      </c>
      <c r="BW66" s="940">
        <f>BU66*BV66</f>
        <v>8.6680053547523433E-3</v>
      </c>
      <c r="BX66" s="887">
        <v>0.9</v>
      </c>
      <c r="BY66" s="887">
        <v>0.9</v>
      </c>
      <c r="BZ66" s="887">
        <v>0.9</v>
      </c>
      <c r="CA66" s="15" t="s">
        <v>280</v>
      </c>
      <c r="CB66" s="37">
        <v>0.2</v>
      </c>
      <c r="CC66" s="37" t="s">
        <v>401</v>
      </c>
      <c r="CD66" s="37" t="s">
        <v>401</v>
      </c>
      <c r="CE66" s="536" t="s">
        <v>401</v>
      </c>
      <c r="CF66" s="37">
        <v>0.1</v>
      </c>
      <c r="CG66" s="37" t="s">
        <v>401</v>
      </c>
      <c r="CH66" s="385" t="s">
        <v>401</v>
      </c>
      <c r="CI66" s="37" t="s">
        <v>401</v>
      </c>
      <c r="CJ66" s="37" t="s">
        <v>401</v>
      </c>
      <c r="CK66" s="444" t="s">
        <v>401</v>
      </c>
      <c r="CL66" s="37">
        <v>0.1</v>
      </c>
      <c r="CM66" s="37" t="s">
        <v>401</v>
      </c>
      <c r="CN66" s="463" t="s">
        <v>401</v>
      </c>
      <c r="CO66" s="984"/>
      <c r="CP66" s="984" t="s">
        <v>217</v>
      </c>
      <c r="CQ66" s="1134"/>
    </row>
    <row r="67" spans="1:95" ht="44" customHeight="1" x14ac:dyDescent="0.2">
      <c r="A67" s="982"/>
      <c r="B67" s="984"/>
      <c r="C67" s="984"/>
      <c r="D67" s="836"/>
      <c r="E67" s="984"/>
      <c r="F67" s="998"/>
      <c r="G67" s="984"/>
      <c r="H67" s="887"/>
      <c r="I67" s="984"/>
      <c r="J67" s="887"/>
      <c r="K67" s="887"/>
      <c r="L67" s="887"/>
      <c r="M67" s="887"/>
      <c r="N67" s="887"/>
      <c r="O67" s="887"/>
      <c r="P67" s="887"/>
      <c r="Q67" s="887"/>
      <c r="R67" s="887"/>
      <c r="S67" s="887"/>
      <c r="T67" s="1084"/>
      <c r="U67" s="1084"/>
      <c r="V67" s="1085"/>
      <c r="W67" s="887"/>
      <c r="X67" s="887"/>
      <c r="Y67" s="887"/>
      <c r="Z67" s="887"/>
      <c r="AA67" s="887"/>
      <c r="AB67" s="887"/>
      <c r="AC67" s="887"/>
      <c r="AD67" s="887"/>
      <c r="AE67" s="887"/>
      <c r="AF67" s="887"/>
      <c r="AG67" s="887"/>
      <c r="AH67" s="1084"/>
      <c r="AI67" s="1084"/>
      <c r="AJ67" s="1085"/>
      <c r="AK67" s="1055"/>
      <c r="AL67" s="1055"/>
      <c r="AM67" s="1056"/>
      <c r="AN67" s="887"/>
      <c r="AO67" s="887"/>
      <c r="AP67" s="887"/>
      <c r="AQ67" s="887"/>
      <c r="AR67" s="887"/>
      <c r="AS67" s="887"/>
      <c r="AT67" s="887"/>
      <c r="AU67" s="887"/>
      <c r="AV67" s="887"/>
      <c r="AW67" s="887"/>
      <c r="AX67" s="887"/>
      <c r="AY67" s="1084"/>
      <c r="AZ67" s="1084"/>
      <c r="BA67" s="1085"/>
      <c r="BB67" s="887"/>
      <c r="BC67" s="887"/>
      <c r="BD67" s="887"/>
      <c r="BE67" s="887"/>
      <c r="BF67" s="887"/>
      <c r="BG67" s="887"/>
      <c r="BH67" s="887"/>
      <c r="BI67" s="887"/>
      <c r="BJ67" s="887"/>
      <c r="BK67" s="1084"/>
      <c r="BL67" s="1084"/>
      <c r="BM67" s="1085"/>
      <c r="BN67" s="1117"/>
      <c r="BO67" s="1117"/>
      <c r="BP67" s="1056"/>
      <c r="BQ67" s="1170"/>
      <c r="BR67" s="1170"/>
      <c r="BS67" s="1172"/>
      <c r="BT67" s="887"/>
      <c r="BU67" s="903"/>
      <c r="BV67" s="887"/>
      <c r="BW67" s="940"/>
      <c r="BX67" s="887"/>
      <c r="BY67" s="887"/>
      <c r="BZ67" s="887"/>
      <c r="CA67" s="15" t="s">
        <v>284</v>
      </c>
      <c r="CB67" s="37">
        <v>0.2</v>
      </c>
      <c r="CC67" s="37">
        <v>0.2</v>
      </c>
      <c r="CD67" s="37">
        <v>0.2</v>
      </c>
      <c r="CE67" s="536" t="s">
        <v>548</v>
      </c>
      <c r="CF67" s="37" t="s">
        <v>401</v>
      </c>
      <c r="CG67" s="37">
        <v>0.2</v>
      </c>
      <c r="CH67" s="385" t="s">
        <v>548</v>
      </c>
      <c r="CI67" s="37" t="s">
        <v>401</v>
      </c>
      <c r="CJ67" s="37">
        <v>0.2</v>
      </c>
      <c r="CK67" s="444" t="s">
        <v>548</v>
      </c>
      <c r="CL67" s="37" t="s">
        <v>401</v>
      </c>
      <c r="CM67" s="37">
        <v>0.2</v>
      </c>
      <c r="CN67" s="463" t="s">
        <v>548</v>
      </c>
      <c r="CO67" s="984"/>
      <c r="CP67" s="984"/>
      <c r="CQ67" s="1134"/>
    </row>
    <row r="68" spans="1:95" ht="44" customHeight="1" x14ac:dyDescent="0.2">
      <c r="A68" s="982"/>
      <c r="B68" s="984"/>
      <c r="C68" s="984"/>
      <c r="D68" s="836"/>
      <c r="E68" s="984"/>
      <c r="F68" s="998"/>
      <c r="G68" s="984"/>
      <c r="H68" s="887"/>
      <c r="I68" s="984"/>
      <c r="J68" s="887"/>
      <c r="K68" s="887"/>
      <c r="L68" s="887"/>
      <c r="M68" s="887"/>
      <c r="N68" s="887"/>
      <c r="O68" s="887"/>
      <c r="P68" s="887"/>
      <c r="Q68" s="887"/>
      <c r="R68" s="887"/>
      <c r="S68" s="887"/>
      <c r="T68" s="1084"/>
      <c r="U68" s="1084"/>
      <c r="V68" s="1085"/>
      <c r="W68" s="887"/>
      <c r="X68" s="887"/>
      <c r="Y68" s="887"/>
      <c r="Z68" s="887"/>
      <c r="AA68" s="887"/>
      <c r="AB68" s="887"/>
      <c r="AC68" s="887"/>
      <c r="AD68" s="887"/>
      <c r="AE68" s="887"/>
      <c r="AF68" s="887"/>
      <c r="AG68" s="887"/>
      <c r="AH68" s="1084"/>
      <c r="AI68" s="1084"/>
      <c r="AJ68" s="1085"/>
      <c r="AK68" s="1055"/>
      <c r="AL68" s="1055"/>
      <c r="AM68" s="1056"/>
      <c r="AN68" s="887"/>
      <c r="AO68" s="887"/>
      <c r="AP68" s="887"/>
      <c r="AQ68" s="887"/>
      <c r="AR68" s="887"/>
      <c r="AS68" s="887"/>
      <c r="AT68" s="887"/>
      <c r="AU68" s="887"/>
      <c r="AV68" s="887"/>
      <c r="AW68" s="887"/>
      <c r="AX68" s="887"/>
      <c r="AY68" s="1084"/>
      <c r="AZ68" s="1084"/>
      <c r="BA68" s="1085"/>
      <c r="BB68" s="887"/>
      <c r="BC68" s="887"/>
      <c r="BD68" s="887"/>
      <c r="BE68" s="887"/>
      <c r="BF68" s="887"/>
      <c r="BG68" s="887"/>
      <c r="BH68" s="887"/>
      <c r="BI68" s="887"/>
      <c r="BJ68" s="887"/>
      <c r="BK68" s="1084"/>
      <c r="BL68" s="1084"/>
      <c r="BM68" s="1085"/>
      <c r="BN68" s="1117"/>
      <c r="BO68" s="1117"/>
      <c r="BP68" s="1056"/>
      <c r="BQ68" s="1170"/>
      <c r="BR68" s="1170"/>
      <c r="BS68" s="1172"/>
      <c r="BT68" s="887"/>
      <c r="BU68" s="903"/>
      <c r="BV68" s="887"/>
      <c r="BW68" s="940"/>
      <c r="BX68" s="887"/>
      <c r="BY68" s="887"/>
      <c r="BZ68" s="887"/>
      <c r="CA68" s="15" t="s">
        <v>283</v>
      </c>
      <c r="CB68" s="37">
        <v>0.2</v>
      </c>
      <c r="CC68" s="37">
        <v>0.05</v>
      </c>
      <c r="CD68" s="37">
        <v>0.05</v>
      </c>
      <c r="CE68" s="536" t="s">
        <v>549</v>
      </c>
      <c r="CF68" s="37">
        <v>0.05</v>
      </c>
      <c r="CG68" s="37">
        <v>0.05</v>
      </c>
      <c r="CH68" s="385" t="s">
        <v>549</v>
      </c>
      <c r="CI68" s="37">
        <v>0.05</v>
      </c>
      <c r="CJ68" s="37">
        <v>0.05</v>
      </c>
      <c r="CK68" s="444" t="s">
        <v>549</v>
      </c>
      <c r="CL68" s="37">
        <v>0.05</v>
      </c>
      <c r="CM68" s="37">
        <v>0.05</v>
      </c>
      <c r="CN68" s="463" t="s">
        <v>549</v>
      </c>
      <c r="CO68" s="984"/>
      <c r="CP68" s="984"/>
      <c r="CQ68" s="1134"/>
    </row>
    <row r="69" spans="1:95" ht="44" customHeight="1" x14ac:dyDescent="0.2">
      <c r="A69" s="982"/>
      <c r="B69" s="984"/>
      <c r="C69" s="984"/>
      <c r="D69" s="836"/>
      <c r="E69" s="984"/>
      <c r="F69" s="998"/>
      <c r="G69" s="984"/>
      <c r="H69" s="887"/>
      <c r="I69" s="984"/>
      <c r="J69" s="887"/>
      <c r="K69" s="887"/>
      <c r="L69" s="887"/>
      <c r="M69" s="887"/>
      <c r="N69" s="887"/>
      <c r="O69" s="887"/>
      <c r="P69" s="887"/>
      <c r="Q69" s="887"/>
      <c r="R69" s="887"/>
      <c r="S69" s="887"/>
      <c r="T69" s="1084"/>
      <c r="U69" s="1084"/>
      <c r="V69" s="1085"/>
      <c r="W69" s="887"/>
      <c r="X69" s="887"/>
      <c r="Y69" s="887"/>
      <c r="Z69" s="887"/>
      <c r="AA69" s="887"/>
      <c r="AB69" s="887"/>
      <c r="AC69" s="887"/>
      <c r="AD69" s="887"/>
      <c r="AE69" s="887"/>
      <c r="AF69" s="887"/>
      <c r="AG69" s="887"/>
      <c r="AH69" s="1084"/>
      <c r="AI69" s="1084"/>
      <c r="AJ69" s="1085"/>
      <c r="AK69" s="1055"/>
      <c r="AL69" s="1055"/>
      <c r="AM69" s="1056"/>
      <c r="AN69" s="887"/>
      <c r="AO69" s="887"/>
      <c r="AP69" s="887"/>
      <c r="AQ69" s="887"/>
      <c r="AR69" s="887"/>
      <c r="AS69" s="887"/>
      <c r="AT69" s="887"/>
      <c r="AU69" s="887"/>
      <c r="AV69" s="887"/>
      <c r="AW69" s="887"/>
      <c r="AX69" s="887"/>
      <c r="AY69" s="1084"/>
      <c r="AZ69" s="1084"/>
      <c r="BA69" s="1085"/>
      <c r="BB69" s="887"/>
      <c r="BC69" s="887"/>
      <c r="BD69" s="887"/>
      <c r="BE69" s="887"/>
      <c r="BF69" s="887"/>
      <c r="BG69" s="887"/>
      <c r="BH69" s="887"/>
      <c r="BI69" s="887"/>
      <c r="BJ69" s="887"/>
      <c r="BK69" s="1084"/>
      <c r="BL69" s="1084"/>
      <c r="BM69" s="1085"/>
      <c r="BN69" s="1117"/>
      <c r="BO69" s="1117"/>
      <c r="BP69" s="1056"/>
      <c r="BQ69" s="1170"/>
      <c r="BR69" s="1170"/>
      <c r="BS69" s="1172"/>
      <c r="BT69" s="887"/>
      <c r="BU69" s="903"/>
      <c r="BV69" s="887"/>
      <c r="BW69" s="940"/>
      <c r="BX69" s="887"/>
      <c r="BY69" s="887"/>
      <c r="BZ69" s="887"/>
      <c r="CA69" s="15" t="s">
        <v>282</v>
      </c>
      <c r="CB69" s="37">
        <v>0.2</v>
      </c>
      <c r="CC69" s="37">
        <v>0.05</v>
      </c>
      <c r="CD69" s="37">
        <v>0.05</v>
      </c>
      <c r="CE69" s="536" t="s">
        <v>548</v>
      </c>
      <c r="CF69" s="37">
        <v>0.05</v>
      </c>
      <c r="CG69" s="37">
        <v>0.05</v>
      </c>
      <c r="CH69" s="385" t="s">
        <v>548</v>
      </c>
      <c r="CI69" s="37">
        <v>0.05</v>
      </c>
      <c r="CJ69" s="37">
        <v>0.05</v>
      </c>
      <c r="CK69" s="444" t="s">
        <v>548</v>
      </c>
      <c r="CL69" s="37">
        <v>0.05</v>
      </c>
      <c r="CM69" s="37">
        <v>0.05</v>
      </c>
      <c r="CN69" s="463" t="s">
        <v>548</v>
      </c>
      <c r="CO69" s="984"/>
      <c r="CP69" s="984"/>
      <c r="CQ69" s="1134"/>
    </row>
    <row r="70" spans="1:95" ht="44" customHeight="1" x14ac:dyDescent="0.2">
      <c r="A70" s="982"/>
      <c r="B70" s="984"/>
      <c r="C70" s="984"/>
      <c r="D70" s="836"/>
      <c r="E70" s="984"/>
      <c r="F70" s="998"/>
      <c r="G70" s="984"/>
      <c r="H70" s="887"/>
      <c r="I70" s="984"/>
      <c r="J70" s="887"/>
      <c r="K70" s="887"/>
      <c r="L70" s="887"/>
      <c r="M70" s="887"/>
      <c r="N70" s="887"/>
      <c r="O70" s="887"/>
      <c r="P70" s="887"/>
      <c r="Q70" s="887"/>
      <c r="R70" s="887"/>
      <c r="S70" s="887"/>
      <c r="T70" s="1084"/>
      <c r="U70" s="1084"/>
      <c r="V70" s="1085"/>
      <c r="W70" s="887"/>
      <c r="X70" s="887"/>
      <c r="Y70" s="887"/>
      <c r="Z70" s="887"/>
      <c r="AA70" s="887"/>
      <c r="AB70" s="887"/>
      <c r="AC70" s="887"/>
      <c r="AD70" s="887"/>
      <c r="AE70" s="887"/>
      <c r="AF70" s="887"/>
      <c r="AG70" s="887"/>
      <c r="AH70" s="1084"/>
      <c r="AI70" s="1084"/>
      <c r="AJ70" s="1085"/>
      <c r="AK70" s="1055"/>
      <c r="AL70" s="1055"/>
      <c r="AM70" s="1056"/>
      <c r="AN70" s="887"/>
      <c r="AO70" s="887"/>
      <c r="AP70" s="887"/>
      <c r="AQ70" s="887"/>
      <c r="AR70" s="887"/>
      <c r="AS70" s="887"/>
      <c r="AT70" s="887"/>
      <c r="AU70" s="887"/>
      <c r="AV70" s="887"/>
      <c r="AW70" s="887"/>
      <c r="AX70" s="887"/>
      <c r="AY70" s="1084"/>
      <c r="AZ70" s="1084"/>
      <c r="BA70" s="1085"/>
      <c r="BB70" s="887"/>
      <c r="BC70" s="887"/>
      <c r="BD70" s="887"/>
      <c r="BE70" s="887"/>
      <c r="BF70" s="887"/>
      <c r="BG70" s="887"/>
      <c r="BH70" s="887"/>
      <c r="BI70" s="887"/>
      <c r="BJ70" s="887"/>
      <c r="BK70" s="1084"/>
      <c r="BL70" s="1084"/>
      <c r="BM70" s="1085"/>
      <c r="BN70" s="1118"/>
      <c r="BO70" s="1118"/>
      <c r="BP70" s="1056"/>
      <c r="BQ70" s="1171"/>
      <c r="BR70" s="1171"/>
      <c r="BS70" s="1172"/>
      <c r="BT70" s="887"/>
      <c r="BU70" s="903"/>
      <c r="BV70" s="887"/>
      <c r="BW70" s="940"/>
      <c r="BX70" s="887"/>
      <c r="BY70" s="887"/>
      <c r="BZ70" s="887"/>
      <c r="CA70" s="15" t="s">
        <v>281</v>
      </c>
      <c r="CB70" s="37">
        <v>0.2</v>
      </c>
      <c r="CC70" s="240" t="s">
        <v>401</v>
      </c>
      <c r="CD70" s="240" t="s">
        <v>401</v>
      </c>
      <c r="CE70" s="545" t="s">
        <v>401</v>
      </c>
      <c r="CF70" s="37" t="s">
        <v>401</v>
      </c>
      <c r="CG70" s="240" t="s">
        <v>401</v>
      </c>
      <c r="CH70" s="240" t="s">
        <v>401</v>
      </c>
      <c r="CI70" s="240" t="s">
        <v>401</v>
      </c>
      <c r="CJ70" s="240" t="s">
        <v>401</v>
      </c>
      <c r="CK70" s="240" t="s">
        <v>401</v>
      </c>
      <c r="CL70" s="37">
        <v>0.2</v>
      </c>
      <c r="CM70" s="240" t="s">
        <v>401</v>
      </c>
      <c r="CN70" s="240" t="s">
        <v>401</v>
      </c>
      <c r="CO70" s="984"/>
      <c r="CP70" s="984"/>
      <c r="CQ70" s="1134"/>
    </row>
    <row r="71" spans="1:95" ht="110" customHeight="1" x14ac:dyDescent="0.2">
      <c r="A71" s="982" t="s">
        <v>50</v>
      </c>
      <c r="B71" s="984" t="s">
        <v>339</v>
      </c>
      <c r="C71" s="984" t="s">
        <v>198</v>
      </c>
      <c r="D71" s="836" t="s">
        <v>87</v>
      </c>
      <c r="E71" s="984" t="s">
        <v>88</v>
      </c>
      <c r="F71" s="998" t="s">
        <v>89</v>
      </c>
      <c r="G71" s="984" t="s">
        <v>30</v>
      </c>
      <c r="H71" s="1047">
        <v>0.82</v>
      </c>
      <c r="I71" s="1157">
        <v>2020</v>
      </c>
      <c r="J71" s="1047">
        <v>0.95</v>
      </c>
      <c r="K71" s="1047"/>
      <c r="L71" s="1047"/>
      <c r="M71" s="1047"/>
      <c r="N71" s="1047"/>
      <c r="O71" s="1047"/>
      <c r="P71" s="1047"/>
      <c r="Q71" s="1047"/>
      <c r="R71" s="1047"/>
      <c r="S71" s="1047"/>
      <c r="T71" s="1090"/>
      <c r="U71" s="1090"/>
      <c r="V71" s="1081"/>
      <c r="W71" s="1047">
        <v>0.23749999999999999</v>
      </c>
      <c r="X71" s="1058">
        <v>0.25</v>
      </c>
      <c r="Y71" s="1047"/>
      <c r="Z71" s="1047"/>
      <c r="AA71" s="1047"/>
      <c r="AB71" s="1047"/>
      <c r="AC71" s="1047"/>
      <c r="AD71" s="1047"/>
      <c r="AE71" s="1047"/>
      <c r="AF71" s="1047"/>
      <c r="AG71" s="1047"/>
      <c r="AH71" s="1090">
        <v>267</v>
      </c>
      <c r="AI71" s="1090">
        <v>500</v>
      </c>
      <c r="AJ71" s="1081">
        <f>AH71/AI71</f>
        <v>0.53400000000000003</v>
      </c>
      <c r="AK71" s="1048">
        <v>267</v>
      </c>
      <c r="AL71" s="1048">
        <v>500</v>
      </c>
      <c r="AM71" s="1049">
        <f>AK71/AL71</f>
        <v>0.53400000000000003</v>
      </c>
      <c r="AN71" s="1047">
        <v>0.95</v>
      </c>
      <c r="AO71" s="1058">
        <v>0.5</v>
      </c>
      <c r="AP71" s="1047"/>
      <c r="AQ71" s="1047"/>
      <c r="AR71" s="1047"/>
      <c r="AS71" s="1047"/>
      <c r="AT71" s="1047"/>
      <c r="AU71" s="1047"/>
      <c r="AV71" s="1047"/>
      <c r="AW71" s="1047"/>
      <c r="AX71" s="1047"/>
      <c r="AY71" s="1090">
        <v>426</v>
      </c>
      <c r="AZ71" s="1090">
        <v>500</v>
      </c>
      <c r="BA71" s="1081">
        <f>AY71/AZ71</f>
        <v>0.85199999999999998</v>
      </c>
      <c r="BB71" s="1047"/>
      <c r="BC71" s="1047"/>
      <c r="BD71" s="1047"/>
      <c r="BE71" s="1047"/>
      <c r="BF71" s="1047"/>
      <c r="BG71" s="1047"/>
      <c r="BH71" s="1047"/>
      <c r="BI71" s="1047"/>
      <c r="BJ71" s="1047"/>
      <c r="BK71" s="1090">
        <v>474</v>
      </c>
      <c r="BL71" s="1090">
        <v>500</v>
      </c>
      <c r="BM71" s="1081">
        <f>BK71/BL71</f>
        <v>0.94799999999999995</v>
      </c>
      <c r="BN71" s="1048">
        <v>474</v>
      </c>
      <c r="BO71" s="1048">
        <v>500</v>
      </c>
      <c r="BP71" s="1049">
        <f>BN71/BO71</f>
        <v>0.94799999999999995</v>
      </c>
      <c r="BQ71" s="1125">
        <v>474</v>
      </c>
      <c r="BR71" s="1125">
        <v>500</v>
      </c>
      <c r="BS71" s="1160">
        <f>BQ71/BR71</f>
        <v>0.94799999999999995</v>
      </c>
      <c r="BT71" s="1047">
        <v>0.95</v>
      </c>
      <c r="BU71" s="1058">
        <v>1</v>
      </c>
      <c r="BV71" s="1047">
        <v>0.04</v>
      </c>
      <c r="BW71" s="1108">
        <f>BU71*BV71</f>
        <v>0.04</v>
      </c>
      <c r="BX71" s="1047">
        <v>0.95</v>
      </c>
      <c r="BY71" s="1047">
        <v>0.95</v>
      </c>
      <c r="BZ71" s="1047">
        <v>0.95</v>
      </c>
      <c r="CA71" s="15" t="s">
        <v>285</v>
      </c>
      <c r="CB71" s="14">
        <v>0.5</v>
      </c>
      <c r="CC71" s="244" t="s">
        <v>401</v>
      </c>
      <c r="CD71" s="355" t="s">
        <v>401</v>
      </c>
      <c r="CE71" s="543" t="s">
        <v>401</v>
      </c>
      <c r="CF71" s="244" t="s">
        <v>401</v>
      </c>
      <c r="CG71" s="365" t="s">
        <v>401</v>
      </c>
      <c r="CH71" s="388" t="s">
        <v>401</v>
      </c>
      <c r="CI71" s="244">
        <v>0.125</v>
      </c>
      <c r="CJ71" s="448" t="s">
        <v>401</v>
      </c>
      <c r="CK71" s="448" t="s">
        <v>401</v>
      </c>
      <c r="CL71" s="244">
        <v>0.125</v>
      </c>
      <c r="CM71" s="483" t="s">
        <v>401</v>
      </c>
      <c r="CN71" s="483" t="s">
        <v>401</v>
      </c>
      <c r="CO71" s="984"/>
      <c r="CP71" s="984" t="s">
        <v>217</v>
      </c>
      <c r="CQ71" s="1134"/>
    </row>
    <row r="72" spans="1:95" ht="110" customHeight="1" x14ac:dyDescent="0.2">
      <c r="A72" s="982"/>
      <c r="B72" s="984"/>
      <c r="C72" s="984"/>
      <c r="D72" s="836"/>
      <c r="E72" s="984"/>
      <c r="F72" s="998"/>
      <c r="G72" s="984"/>
      <c r="H72" s="1047"/>
      <c r="I72" s="1157"/>
      <c r="J72" s="1047"/>
      <c r="K72" s="1047"/>
      <c r="L72" s="1047"/>
      <c r="M72" s="1047"/>
      <c r="N72" s="1047"/>
      <c r="O72" s="1047"/>
      <c r="P72" s="1047"/>
      <c r="Q72" s="1047"/>
      <c r="R72" s="1047"/>
      <c r="S72" s="1047"/>
      <c r="T72" s="1090"/>
      <c r="U72" s="1090"/>
      <c r="V72" s="1081"/>
      <c r="W72" s="1047"/>
      <c r="X72" s="1058"/>
      <c r="Y72" s="1047"/>
      <c r="Z72" s="1047"/>
      <c r="AA72" s="1047"/>
      <c r="AB72" s="1047"/>
      <c r="AC72" s="1047"/>
      <c r="AD72" s="1047"/>
      <c r="AE72" s="1047"/>
      <c r="AF72" s="1047"/>
      <c r="AG72" s="1047"/>
      <c r="AH72" s="1090"/>
      <c r="AI72" s="1090"/>
      <c r="AJ72" s="1081"/>
      <c r="AK72" s="1048"/>
      <c r="AL72" s="1048"/>
      <c r="AM72" s="1049"/>
      <c r="AN72" s="1047"/>
      <c r="AO72" s="1058"/>
      <c r="AP72" s="1047"/>
      <c r="AQ72" s="1047"/>
      <c r="AR72" s="1047"/>
      <c r="AS72" s="1047"/>
      <c r="AT72" s="1047"/>
      <c r="AU72" s="1047"/>
      <c r="AV72" s="1047"/>
      <c r="AW72" s="1047"/>
      <c r="AX72" s="1047"/>
      <c r="AY72" s="1090"/>
      <c r="AZ72" s="1090"/>
      <c r="BA72" s="1081"/>
      <c r="BB72" s="1047"/>
      <c r="BC72" s="1047"/>
      <c r="BD72" s="1047"/>
      <c r="BE72" s="1047"/>
      <c r="BF72" s="1047"/>
      <c r="BG72" s="1047"/>
      <c r="BH72" s="1047"/>
      <c r="BI72" s="1047"/>
      <c r="BJ72" s="1047"/>
      <c r="BK72" s="1090"/>
      <c r="BL72" s="1090"/>
      <c r="BM72" s="1081"/>
      <c r="BN72" s="1048"/>
      <c r="BO72" s="1048"/>
      <c r="BP72" s="1049"/>
      <c r="BQ72" s="1125"/>
      <c r="BR72" s="1125"/>
      <c r="BS72" s="1160"/>
      <c r="BT72" s="1047"/>
      <c r="BU72" s="1058"/>
      <c r="BV72" s="1047"/>
      <c r="BW72" s="1108"/>
      <c r="BX72" s="1047"/>
      <c r="BY72" s="1047"/>
      <c r="BZ72" s="1047"/>
      <c r="CA72" s="15" t="s">
        <v>286</v>
      </c>
      <c r="CB72" s="14">
        <v>0.5</v>
      </c>
      <c r="CC72" s="244">
        <v>0.125</v>
      </c>
      <c r="CD72" s="355">
        <v>0.125</v>
      </c>
      <c r="CE72" s="323" t="s">
        <v>550</v>
      </c>
      <c r="CF72" s="244">
        <v>0.125</v>
      </c>
      <c r="CG72" s="365">
        <v>0.125</v>
      </c>
      <c r="CH72" s="323" t="s">
        <v>550</v>
      </c>
      <c r="CI72" s="244">
        <v>0.125</v>
      </c>
      <c r="CJ72" s="448">
        <v>0.125</v>
      </c>
      <c r="CK72" s="323" t="s">
        <v>550</v>
      </c>
      <c r="CL72" s="244">
        <v>0.125</v>
      </c>
      <c r="CM72" s="483">
        <v>0.125</v>
      </c>
      <c r="CN72" s="323" t="s">
        <v>550</v>
      </c>
      <c r="CO72" s="984"/>
      <c r="CP72" s="984"/>
      <c r="CQ72" s="1134"/>
    </row>
    <row r="73" spans="1:95" ht="203" customHeight="1" x14ac:dyDescent="0.2">
      <c r="A73" s="10" t="s">
        <v>42</v>
      </c>
      <c r="B73" s="66" t="s">
        <v>343</v>
      </c>
      <c r="C73" s="11" t="s">
        <v>333</v>
      </c>
      <c r="D73" s="241" t="s">
        <v>172</v>
      </c>
      <c r="E73" s="11" t="s">
        <v>90</v>
      </c>
      <c r="F73" s="525" t="s">
        <v>91</v>
      </c>
      <c r="G73" s="38" t="s">
        <v>30</v>
      </c>
      <c r="H73" s="68">
        <v>0</v>
      </c>
      <c r="I73" s="11">
        <v>2020</v>
      </c>
      <c r="J73" s="34">
        <v>0.01</v>
      </c>
      <c r="K73" s="247"/>
      <c r="L73" s="247"/>
      <c r="M73" s="245"/>
      <c r="N73" s="247"/>
      <c r="O73" s="247"/>
      <c r="P73" s="245"/>
      <c r="Q73" s="247"/>
      <c r="R73" s="247"/>
      <c r="S73" s="245"/>
      <c r="T73" s="243">
        <v>0</v>
      </c>
      <c r="U73" s="243">
        <v>5</v>
      </c>
      <c r="V73" s="242">
        <f>T73/U73</f>
        <v>0</v>
      </c>
      <c r="W73" s="346">
        <v>0.01</v>
      </c>
      <c r="X73" s="346">
        <v>0.25</v>
      </c>
      <c r="Y73" s="247"/>
      <c r="Z73" s="247"/>
      <c r="AA73" s="245"/>
      <c r="AB73" s="247"/>
      <c r="AC73" s="247"/>
      <c r="AD73" s="245"/>
      <c r="AE73" s="247"/>
      <c r="AF73" s="247"/>
      <c r="AG73" s="245"/>
      <c r="AH73" s="526">
        <v>0</v>
      </c>
      <c r="AI73" s="526">
        <v>4</v>
      </c>
      <c r="AJ73" s="528">
        <f>AH73/AI73</f>
        <v>0</v>
      </c>
      <c r="AK73" s="373">
        <v>0</v>
      </c>
      <c r="AL73" s="373">
        <v>9</v>
      </c>
      <c r="AM73" s="374">
        <f>AK73/AL73</f>
        <v>0</v>
      </c>
      <c r="AN73" s="364">
        <v>0.01</v>
      </c>
      <c r="AO73" s="364">
        <v>0.5</v>
      </c>
      <c r="AP73" s="221"/>
      <c r="AQ73" s="221"/>
      <c r="AR73" s="212"/>
      <c r="AS73" s="221"/>
      <c r="AT73" s="221"/>
      <c r="AU73" s="220"/>
      <c r="AV73" s="221"/>
      <c r="AW73" s="221"/>
      <c r="AX73" s="220"/>
      <c r="AY73" s="526">
        <v>0</v>
      </c>
      <c r="AZ73" s="526">
        <v>8</v>
      </c>
      <c r="BA73" s="528">
        <f>AY73/AZ73</f>
        <v>0</v>
      </c>
      <c r="BB73" s="221"/>
      <c r="BC73" s="221"/>
      <c r="BD73" s="222"/>
      <c r="BE73" s="221"/>
      <c r="BF73" s="221"/>
      <c r="BG73" s="222"/>
      <c r="BH73" s="221"/>
      <c r="BI73" s="221"/>
      <c r="BJ73" s="222"/>
      <c r="BK73" s="526">
        <v>0</v>
      </c>
      <c r="BL73" s="526">
        <v>5</v>
      </c>
      <c r="BM73" s="528">
        <f>BK73/BL73</f>
        <v>0</v>
      </c>
      <c r="BN73" s="527">
        <v>0</v>
      </c>
      <c r="BO73" s="527">
        <f>AZ73+BL73</f>
        <v>13</v>
      </c>
      <c r="BP73" s="529">
        <f>BN73/BO73</f>
        <v>0</v>
      </c>
      <c r="BQ73" s="486">
        <v>0</v>
      </c>
      <c r="BR73" s="486">
        <f>BO73+AL73</f>
        <v>22</v>
      </c>
      <c r="BS73" s="413">
        <v>0</v>
      </c>
      <c r="BT73" s="212">
        <v>0.01</v>
      </c>
      <c r="BU73" s="212">
        <v>1</v>
      </c>
      <c r="BV73" s="228">
        <v>0.02</v>
      </c>
      <c r="BW73" s="454">
        <f>BU73*BV73</f>
        <v>0.02</v>
      </c>
      <c r="BX73" s="34">
        <v>0.01</v>
      </c>
      <c r="BY73" s="193">
        <v>0.01</v>
      </c>
      <c r="BZ73" s="34">
        <v>0.01</v>
      </c>
      <c r="CA73" s="39" t="s">
        <v>200</v>
      </c>
      <c r="CB73" s="34">
        <v>1</v>
      </c>
      <c r="CC73" s="245">
        <v>0.25</v>
      </c>
      <c r="CD73" s="354">
        <v>0.25</v>
      </c>
      <c r="CE73" s="542" t="s">
        <v>537</v>
      </c>
      <c r="CF73" s="245">
        <v>0.25</v>
      </c>
      <c r="CG73" s="364">
        <v>0.25</v>
      </c>
      <c r="CH73" s="387" t="s">
        <v>537</v>
      </c>
      <c r="CI73" s="34">
        <v>0.25</v>
      </c>
      <c r="CJ73" s="446">
        <v>0.25</v>
      </c>
      <c r="CK73" s="446" t="s">
        <v>537</v>
      </c>
      <c r="CL73" s="34">
        <v>0.25</v>
      </c>
      <c r="CM73" s="481">
        <v>0.25</v>
      </c>
      <c r="CN73" s="481" t="s">
        <v>537</v>
      </c>
      <c r="CO73" s="11"/>
      <c r="CP73" s="11" t="s">
        <v>217</v>
      </c>
      <c r="CQ73" s="35"/>
    </row>
    <row r="74" spans="1:95" ht="146" customHeight="1" thickBot="1" x14ac:dyDescent="0.25">
      <c r="A74" s="20" t="s">
        <v>92</v>
      </c>
      <c r="B74" s="67" t="s">
        <v>342</v>
      </c>
      <c r="C74" s="298" t="s">
        <v>198</v>
      </c>
      <c r="D74" s="301" t="s">
        <v>489</v>
      </c>
      <c r="E74" s="301" t="s">
        <v>490</v>
      </c>
      <c r="F74" s="500" t="s">
        <v>491</v>
      </c>
      <c r="G74" s="299" t="s">
        <v>30</v>
      </c>
      <c r="H74" s="294" t="s">
        <v>493</v>
      </c>
      <c r="I74" s="287">
        <v>2020</v>
      </c>
      <c r="J74" s="14">
        <v>0.11169999999999999</v>
      </c>
      <c r="K74" s="351">
        <v>20</v>
      </c>
      <c r="L74" s="351">
        <v>1036</v>
      </c>
      <c r="M74" s="37">
        <f>K74/L74</f>
        <v>1.9305019305019305E-2</v>
      </c>
      <c r="N74" s="351">
        <v>14</v>
      </c>
      <c r="O74" s="351">
        <v>1036</v>
      </c>
      <c r="P74" s="37">
        <f>N74/O74</f>
        <v>1.3513513513513514E-2</v>
      </c>
      <c r="Q74" s="351">
        <v>25</v>
      </c>
      <c r="R74" s="351">
        <v>1036</v>
      </c>
      <c r="S74" s="37">
        <f>Q74/R74</f>
        <v>2.4131274131274132E-2</v>
      </c>
      <c r="T74" s="347">
        <f>K74+N74+Q74</f>
        <v>59</v>
      </c>
      <c r="U74" s="347">
        <v>1036</v>
      </c>
      <c r="V74" s="352">
        <f>T74/U74</f>
        <v>5.6949806949806947E-2</v>
      </c>
      <c r="W74" s="37">
        <v>0.03</v>
      </c>
      <c r="X74" s="37">
        <f>(V74/W74)/4</f>
        <v>0.4745817245817246</v>
      </c>
      <c r="Y74" s="351">
        <v>21</v>
      </c>
      <c r="Z74" s="351">
        <v>1036</v>
      </c>
      <c r="AA74" s="37">
        <f>Y74/Z74</f>
        <v>2.0270270270270271E-2</v>
      </c>
      <c r="AB74" s="351">
        <v>16</v>
      </c>
      <c r="AC74" s="351">
        <v>1036</v>
      </c>
      <c r="AD74" s="37">
        <f>AB74/AC74</f>
        <v>1.5444015444015444E-2</v>
      </c>
      <c r="AE74" s="351">
        <v>18</v>
      </c>
      <c r="AF74" s="351">
        <v>1036</v>
      </c>
      <c r="AG74" s="37">
        <f>AE74/AF74</f>
        <v>1.7374517374517374E-2</v>
      </c>
      <c r="AH74" s="378">
        <f>Y74+AB74+AE74</f>
        <v>55</v>
      </c>
      <c r="AI74" s="378">
        <v>1036</v>
      </c>
      <c r="AJ74" s="352">
        <f>AH74/AI74</f>
        <v>5.3088803088803087E-2</v>
      </c>
      <c r="AK74" s="371">
        <f>T74+AH74</f>
        <v>114</v>
      </c>
      <c r="AL74" s="371">
        <v>1036</v>
      </c>
      <c r="AM74" s="382">
        <f>AK74/AL74</f>
        <v>0.11003861003861004</v>
      </c>
      <c r="AN74" s="14">
        <v>0.11169999999999999</v>
      </c>
      <c r="AO74" s="37">
        <v>0.5</v>
      </c>
      <c r="AP74" s="351">
        <v>34</v>
      </c>
      <c r="AQ74" s="351">
        <v>1036</v>
      </c>
      <c r="AR74" s="37">
        <f>AP74/AQ74</f>
        <v>3.2818532818532815E-2</v>
      </c>
      <c r="AS74" s="351">
        <v>32</v>
      </c>
      <c r="AT74" s="351">
        <v>1036</v>
      </c>
      <c r="AU74" s="37">
        <f>AS74/AT74</f>
        <v>3.0888030888030889E-2</v>
      </c>
      <c r="AV74" s="351">
        <v>25</v>
      </c>
      <c r="AW74" s="351">
        <v>1036</v>
      </c>
      <c r="AX74" s="37">
        <f>AV74/AW74</f>
        <v>2.4131274131274132E-2</v>
      </c>
      <c r="AY74" s="309">
        <f>AP74+AS74+AV74</f>
        <v>91</v>
      </c>
      <c r="AZ74" s="453">
        <v>1036</v>
      </c>
      <c r="BA74" s="310">
        <f>AY74/AZ74</f>
        <v>8.7837837837837843E-2</v>
      </c>
      <c r="BB74" s="351">
        <v>13</v>
      </c>
      <c r="BC74" s="351">
        <v>1036</v>
      </c>
      <c r="BD74" s="37">
        <f>BB74/BC74</f>
        <v>1.2548262548262547E-2</v>
      </c>
      <c r="BE74" s="351">
        <v>20</v>
      </c>
      <c r="BF74" s="351">
        <v>1036</v>
      </c>
      <c r="BG74" s="37">
        <f>BE74/BF74</f>
        <v>1.9305019305019305E-2</v>
      </c>
      <c r="BH74" s="351">
        <v>23</v>
      </c>
      <c r="BI74" s="351">
        <v>1036</v>
      </c>
      <c r="BJ74" s="37">
        <f>BH74/BI74</f>
        <v>2.2200772200772202E-2</v>
      </c>
      <c r="BK74" s="507">
        <f>BB74+BE74+BH74</f>
        <v>56</v>
      </c>
      <c r="BL74" s="507">
        <v>1036</v>
      </c>
      <c r="BM74" s="508">
        <f>BK74/BL74</f>
        <v>5.4054054054054057E-2</v>
      </c>
      <c r="BN74" s="475">
        <f>BK74+AY74</f>
        <v>147</v>
      </c>
      <c r="BO74" s="475">
        <v>1036</v>
      </c>
      <c r="BP74" s="476">
        <f>BN74/BO74</f>
        <v>0.14189189189189189</v>
      </c>
      <c r="BQ74" s="488">
        <f>BN74+AK74</f>
        <v>261</v>
      </c>
      <c r="BR74" s="488">
        <v>1036</v>
      </c>
      <c r="BS74" s="489">
        <f>BQ74/BR74</f>
        <v>0.25193050193050193</v>
      </c>
      <c r="BT74" s="14">
        <v>0.11169999999999999</v>
      </c>
      <c r="BU74" s="37">
        <v>1</v>
      </c>
      <c r="BV74" s="37">
        <v>0.01</v>
      </c>
      <c r="BW74" s="451">
        <f>BU74*BV74</f>
        <v>0.01</v>
      </c>
      <c r="BX74" s="14">
        <f>J74+10%</f>
        <v>0.2117</v>
      </c>
      <c r="BY74" s="14">
        <f>BX74+10%</f>
        <v>0.31169999999999998</v>
      </c>
      <c r="BZ74" s="14">
        <f>BY74+10%</f>
        <v>0.41169999999999995</v>
      </c>
      <c r="CA74" s="22" t="s">
        <v>201</v>
      </c>
      <c r="CB74" s="81">
        <v>1</v>
      </c>
      <c r="CC74" s="81">
        <v>0.25</v>
      </c>
      <c r="CD74" s="81">
        <v>0.25</v>
      </c>
      <c r="CE74" s="544" t="s">
        <v>538</v>
      </c>
      <c r="CF74" s="81">
        <v>0.25</v>
      </c>
      <c r="CG74" s="81">
        <v>0.25</v>
      </c>
      <c r="CH74" s="32" t="s">
        <v>538</v>
      </c>
      <c r="CI74" s="81">
        <v>0.25</v>
      </c>
      <c r="CJ74" s="81">
        <v>0.25</v>
      </c>
      <c r="CK74" s="32" t="s">
        <v>538</v>
      </c>
      <c r="CL74" s="81">
        <v>0.25</v>
      </c>
      <c r="CM74" s="81">
        <v>0.25</v>
      </c>
      <c r="CN74" s="484" t="s">
        <v>538</v>
      </c>
      <c r="CO74" s="21"/>
      <c r="CP74" s="21" t="s">
        <v>217</v>
      </c>
      <c r="CQ74" s="88"/>
    </row>
    <row r="75" spans="1:95" ht="15.75" customHeight="1" thickBot="1" x14ac:dyDescent="0.25">
      <c r="BV75" s="322">
        <f>SUM(BV13:BV74)</f>
        <v>0.70000000000000018</v>
      </c>
      <c r="BW75" s="457">
        <f>SUM(BW13:BW74)</f>
        <v>0.55889640776999561</v>
      </c>
      <c r="CA75" s="41"/>
    </row>
    <row r="76" spans="1:95" ht="15.75" customHeight="1" x14ac:dyDescent="0.2">
      <c r="CA76" s="41"/>
    </row>
    <row r="77" spans="1:95" ht="15.75" customHeight="1" x14ac:dyDescent="0.2">
      <c r="CA77" s="41"/>
    </row>
    <row r="78" spans="1:95" ht="15.75" customHeight="1" x14ac:dyDescent="0.2">
      <c r="CA78" s="41"/>
    </row>
    <row r="79" spans="1:95" ht="15.75" customHeight="1" x14ac:dyDescent="0.2">
      <c r="CA79" s="41"/>
    </row>
    <row r="80" spans="1:95" ht="15.75" customHeight="1" x14ac:dyDescent="0.2">
      <c r="CA80" s="41"/>
    </row>
    <row r="81" spans="79:79" ht="15.75" customHeight="1" x14ac:dyDescent="0.2">
      <c r="CA81" s="41"/>
    </row>
    <row r="82" spans="79:79" ht="15.75" customHeight="1" x14ac:dyDescent="0.2">
      <c r="CA82" s="41"/>
    </row>
    <row r="83" spans="79:79" ht="15.75" customHeight="1" x14ac:dyDescent="0.2">
      <c r="CA83" s="41"/>
    </row>
    <row r="84" spans="79:79" ht="15.75" customHeight="1" x14ac:dyDescent="0.2">
      <c r="CA84" s="41"/>
    </row>
    <row r="85" spans="79:79" ht="15.75" customHeight="1" x14ac:dyDescent="0.2">
      <c r="CA85" s="41"/>
    </row>
    <row r="86" spans="79:79" ht="15.75" customHeight="1" x14ac:dyDescent="0.2">
      <c r="CA86" s="41"/>
    </row>
    <row r="87" spans="79:79" ht="15.75" customHeight="1" x14ac:dyDescent="0.2">
      <c r="CA87" s="41"/>
    </row>
    <row r="88" spans="79:79" ht="15.75" customHeight="1" x14ac:dyDescent="0.2">
      <c r="CA88" s="41"/>
    </row>
    <row r="89" spans="79:79" ht="15.75" customHeight="1" x14ac:dyDescent="0.2">
      <c r="CA89" s="41"/>
    </row>
    <row r="90" spans="79:79" ht="15.75" customHeight="1" x14ac:dyDescent="0.2">
      <c r="CA90" s="41"/>
    </row>
    <row r="91" spans="79:79" ht="15.75" customHeight="1" x14ac:dyDescent="0.2">
      <c r="CA91" s="41"/>
    </row>
    <row r="92" spans="79:79" ht="15.75" customHeight="1" x14ac:dyDescent="0.2">
      <c r="CA92" s="41"/>
    </row>
    <row r="93" spans="79:79" ht="15.75" customHeight="1" x14ac:dyDescent="0.2">
      <c r="CA93" s="41"/>
    </row>
    <row r="94" spans="79:79" ht="15.75" customHeight="1" x14ac:dyDescent="0.2">
      <c r="CA94" s="41"/>
    </row>
    <row r="95" spans="79:79" ht="15.75" customHeight="1" x14ac:dyDescent="0.2">
      <c r="CA95" s="41"/>
    </row>
    <row r="96" spans="79:79" ht="15.75" customHeight="1" x14ac:dyDescent="0.2">
      <c r="CA96" s="41"/>
    </row>
    <row r="97" spans="79:79" ht="15.75" customHeight="1" x14ac:dyDescent="0.2">
      <c r="CA97" s="41"/>
    </row>
    <row r="98" spans="79:79" ht="15.75" customHeight="1" x14ac:dyDescent="0.2">
      <c r="CA98" s="41"/>
    </row>
    <row r="99" spans="79:79" ht="15.75" customHeight="1" x14ac:dyDescent="0.2">
      <c r="CA99" s="41"/>
    </row>
    <row r="100" spans="79:79" ht="15.75" customHeight="1" x14ac:dyDescent="0.2">
      <c r="CA100" s="41"/>
    </row>
    <row r="101" spans="79:79" ht="15.75" customHeight="1" x14ac:dyDescent="0.2">
      <c r="CA101" s="41"/>
    </row>
    <row r="102" spans="79:79" ht="15.75" customHeight="1" x14ac:dyDescent="0.2">
      <c r="CA102" s="41"/>
    </row>
    <row r="103" spans="79:79" ht="15.75" customHeight="1" x14ac:dyDescent="0.2">
      <c r="CA103" s="41"/>
    </row>
    <row r="104" spans="79:79" ht="15.75" customHeight="1" x14ac:dyDescent="0.2">
      <c r="CA104" s="41"/>
    </row>
    <row r="105" spans="79:79" ht="15.75" customHeight="1" x14ac:dyDescent="0.2">
      <c r="CA105" s="41"/>
    </row>
    <row r="106" spans="79:79" ht="15.75" customHeight="1" x14ac:dyDescent="0.2">
      <c r="CA106" s="41"/>
    </row>
    <row r="107" spans="79:79" ht="15.75" customHeight="1" x14ac:dyDescent="0.2">
      <c r="CA107" s="41"/>
    </row>
    <row r="108" spans="79:79" ht="15.75" customHeight="1" x14ac:dyDescent="0.2">
      <c r="CA108" s="41"/>
    </row>
    <row r="109" spans="79:79" ht="15.75" customHeight="1" x14ac:dyDescent="0.2">
      <c r="CA109" s="41"/>
    </row>
    <row r="110" spans="79:79" ht="15.75" customHeight="1" x14ac:dyDescent="0.2">
      <c r="CA110" s="41"/>
    </row>
    <row r="111" spans="79:79" ht="15.75" customHeight="1" x14ac:dyDescent="0.2">
      <c r="CA111" s="41"/>
    </row>
    <row r="112" spans="79:79" ht="15.75" customHeight="1" x14ac:dyDescent="0.2">
      <c r="CA112" s="41"/>
    </row>
    <row r="113" spans="79:79" ht="15.75" customHeight="1" x14ac:dyDescent="0.2">
      <c r="CA113" s="41"/>
    </row>
    <row r="114" spans="79:79" ht="15.75" customHeight="1" x14ac:dyDescent="0.2">
      <c r="CA114" s="41"/>
    </row>
    <row r="115" spans="79:79" ht="15.75" customHeight="1" x14ac:dyDescent="0.2">
      <c r="CA115" s="41"/>
    </row>
    <row r="116" spans="79:79" ht="15.75" customHeight="1" x14ac:dyDescent="0.2">
      <c r="CA116" s="41"/>
    </row>
    <row r="117" spans="79:79" ht="15.75" customHeight="1" x14ac:dyDescent="0.2">
      <c r="CA117" s="41"/>
    </row>
    <row r="118" spans="79:79" ht="15.75" customHeight="1" x14ac:dyDescent="0.2">
      <c r="CA118" s="41"/>
    </row>
    <row r="119" spans="79:79" ht="15.75" customHeight="1" x14ac:dyDescent="0.2">
      <c r="CA119" s="41"/>
    </row>
    <row r="120" spans="79:79" ht="15.75" customHeight="1" x14ac:dyDescent="0.2">
      <c r="CA120" s="41"/>
    </row>
    <row r="121" spans="79:79" ht="15.75" customHeight="1" x14ac:dyDescent="0.2">
      <c r="CA121" s="41"/>
    </row>
    <row r="122" spans="79:79" ht="15.75" customHeight="1" x14ac:dyDescent="0.2">
      <c r="CA122" s="41"/>
    </row>
    <row r="123" spans="79:79" ht="15.75" customHeight="1" x14ac:dyDescent="0.2">
      <c r="CA123" s="41"/>
    </row>
    <row r="124" spans="79:79" ht="15.75" customHeight="1" x14ac:dyDescent="0.2">
      <c r="CA124" s="41"/>
    </row>
    <row r="125" spans="79:79" ht="15.75" customHeight="1" x14ac:dyDescent="0.2">
      <c r="CA125" s="41"/>
    </row>
    <row r="126" spans="79:79" ht="15.75" customHeight="1" x14ac:dyDescent="0.2">
      <c r="CA126" s="41"/>
    </row>
    <row r="127" spans="79:79" ht="15.75" customHeight="1" x14ac:dyDescent="0.2">
      <c r="CA127" s="41"/>
    </row>
    <row r="128" spans="79:79" ht="15.75" customHeight="1" x14ac:dyDescent="0.2">
      <c r="CA128" s="41"/>
    </row>
    <row r="129" spans="79:79" ht="15.75" customHeight="1" x14ac:dyDescent="0.2">
      <c r="CA129" s="41"/>
    </row>
    <row r="130" spans="79:79" ht="15.75" customHeight="1" x14ac:dyDescent="0.2">
      <c r="CA130" s="41"/>
    </row>
    <row r="131" spans="79:79" ht="15.75" customHeight="1" x14ac:dyDescent="0.2">
      <c r="CA131" s="41"/>
    </row>
    <row r="132" spans="79:79" ht="15.75" customHeight="1" x14ac:dyDescent="0.2">
      <c r="CA132" s="41"/>
    </row>
    <row r="133" spans="79:79" ht="15.75" customHeight="1" x14ac:dyDescent="0.2">
      <c r="CA133" s="41"/>
    </row>
    <row r="134" spans="79:79" ht="15.75" customHeight="1" x14ac:dyDescent="0.2">
      <c r="CA134" s="41"/>
    </row>
    <row r="135" spans="79:79" ht="15.75" customHeight="1" x14ac:dyDescent="0.2">
      <c r="CA135" s="41"/>
    </row>
    <row r="136" spans="79:79" ht="15.75" customHeight="1" x14ac:dyDescent="0.2">
      <c r="CA136" s="41"/>
    </row>
    <row r="137" spans="79:79" ht="15.75" customHeight="1" x14ac:dyDescent="0.2">
      <c r="CA137" s="41"/>
    </row>
    <row r="138" spans="79:79" ht="15.75" customHeight="1" x14ac:dyDescent="0.2">
      <c r="CA138" s="41"/>
    </row>
    <row r="139" spans="79:79" ht="15.75" customHeight="1" x14ac:dyDescent="0.2">
      <c r="CA139" s="41"/>
    </row>
    <row r="140" spans="79:79" ht="15.75" customHeight="1" x14ac:dyDescent="0.2">
      <c r="CA140" s="41"/>
    </row>
    <row r="141" spans="79:79" ht="15.75" customHeight="1" x14ac:dyDescent="0.2">
      <c r="CA141" s="41"/>
    </row>
    <row r="142" spans="79:79" ht="15.75" customHeight="1" x14ac:dyDescent="0.2">
      <c r="CA142" s="41"/>
    </row>
    <row r="143" spans="79:79" ht="15.75" customHeight="1" x14ac:dyDescent="0.2">
      <c r="CA143" s="41"/>
    </row>
    <row r="144" spans="79:79" ht="15.75" customHeight="1" x14ac:dyDescent="0.2">
      <c r="CA144" s="41"/>
    </row>
    <row r="145" spans="79:79" ht="15.75" customHeight="1" x14ac:dyDescent="0.2">
      <c r="CA145" s="41"/>
    </row>
    <row r="146" spans="79:79" ht="15.75" customHeight="1" x14ac:dyDescent="0.2">
      <c r="CA146" s="41"/>
    </row>
    <row r="147" spans="79:79" ht="15.75" customHeight="1" x14ac:dyDescent="0.2">
      <c r="CA147" s="41"/>
    </row>
    <row r="148" spans="79:79" ht="15.75" customHeight="1" x14ac:dyDescent="0.2">
      <c r="CA148" s="41"/>
    </row>
    <row r="149" spans="79:79" ht="15.75" customHeight="1" x14ac:dyDescent="0.2">
      <c r="CA149" s="41"/>
    </row>
    <row r="150" spans="79:79" ht="15.75" customHeight="1" x14ac:dyDescent="0.2">
      <c r="CA150" s="41"/>
    </row>
    <row r="151" spans="79:79" ht="15.75" customHeight="1" x14ac:dyDescent="0.2">
      <c r="CA151" s="41"/>
    </row>
    <row r="152" spans="79:79" ht="15.75" customHeight="1" x14ac:dyDescent="0.2">
      <c r="CA152" s="41"/>
    </row>
    <row r="153" spans="79:79" ht="15.75" customHeight="1" x14ac:dyDescent="0.2">
      <c r="CA153" s="41"/>
    </row>
    <row r="154" spans="79:79" ht="15.75" customHeight="1" x14ac:dyDescent="0.2">
      <c r="CA154" s="41"/>
    </row>
    <row r="155" spans="79:79" ht="15.75" customHeight="1" x14ac:dyDescent="0.2">
      <c r="CA155" s="41"/>
    </row>
    <row r="156" spans="79:79" ht="15.75" customHeight="1" x14ac:dyDescent="0.2">
      <c r="CA156" s="41"/>
    </row>
    <row r="157" spans="79:79" ht="15.75" customHeight="1" x14ac:dyDescent="0.2">
      <c r="CA157" s="41"/>
    </row>
    <row r="158" spans="79:79" ht="15.75" customHeight="1" x14ac:dyDescent="0.2">
      <c r="CA158" s="41"/>
    </row>
    <row r="159" spans="79:79" ht="15.75" customHeight="1" x14ac:dyDescent="0.2">
      <c r="CA159" s="41"/>
    </row>
    <row r="160" spans="79:79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</sheetData>
  <mergeCells count="1664">
    <mergeCell ref="BQ71:BQ72"/>
    <mergeCell ref="BR71:BR72"/>
    <mergeCell ref="BS71:BS72"/>
    <mergeCell ref="CM9:CM11"/>
    <mergeCell ref="CN9:CN11"/>
    <mergeCell ref="BQ51:BQ53"/>
    <mergeCell ref="BR51:BR53"/>
    <mergeCell ref="BS51:BS53"/>
    <mergeCell ref="BQ54:BQ56"/>
    <mergeCell ref="BR54:BR56"/>
    <mergeCell ref="BS54:BS56"/>
    <mergeCell ref="BQ57:BQ58"/>
    <mergeCell ref="BR57:BR58"/>
    <mergeCell ref="BS57:BS58"/>
    <mergeCell ref="BQ60:BQ62"/>
    <mergeCell ref="BR60:BR62"/>
    <mergeCell ref="BS60:BS62"/>
    <mergeCell ref="BQ63:BQ65"/>
    <mergeCell ref="BR63:BR65"/>
    <mergeCell ref="BS63:BS65"/>
    <mergeCell ref="BQ66:BQ70"/>
    <mergeCell ref="BR66:BR70"/>
    <mergeCell ref="BS66:BS70"/>
    <mergeCell ref="BS30:BS32"/>
    <mergeCell ref="BQ33:BQ34"/>
    <mergeCell ref="BR33:BR34"/>
    <mergeCell ref="BS33:BS34"/>
    <mergeCell ref="BQ35:BQ37"/>
    <mergeCell ref="BR35:BR37"/>
    <mergeCell ref="BS35:BS37"/>
    <mergeCell ref="BQ39:BQ41"/>
    <mergeCell ref="BR39:BR41"/>
    <mergeCell ref="BS39:BS41"/>
    <mergeCell ref="BQ42:BQ44"/>
    <mergeCell ref="BR42:BR44"/>
    <mergeCell ref="BS42:BS44"/>
    <mergeCell ref="BQ46:BQ48"/>
    <mergeCell ref="BR46:BR48"/>
    <mergeCell ref="BS46:BS48"/>
    <mergeCell ref="BQ49:BQ50"/>
    <mergeCell ref="BR49:BR50"/>
    <mergeCell ref="BS49:BS50"/>
    <mergeCell ref="BQ9:BS9"/>
    <mergeCell ref="BQ10:BQ11"/>
    <mergeCell ref="BR10:BR11"/>
    <mergeCell ref="BS10:BS11"/>
    <mergeCell ref="BQ13:BQ16"/>
    <mergeCell ref="BR13:BR16"/>
    <mergeCell ref="BS13:BS16"/>
    <mergeCell ref="BQ18:BQ21"/>
    <mergeCell ref="BR18:BR21"/>
    <mergeCell ref="BS18:BS21"/>
    <mergeCell ref="BQ22:BQ23"/>
    <mergeCell ref="BR22:BR23"/>
    <mergeCell ref="BS22:BS23"/>
    <mergeCell ref="BQ24:BQ25"/>
    <mergeCell ref="BR24:BR25"/>
    <mergeCell ref="BS24:BS25"/>
    <mergeCell ref="BQ26:BQ29"/>
    <mergeCell ref="BR26:BR29"/>
    <mergeCell ref="BS26:BS29"/>
    <mergeCell ref="CJ9:CJ11"/>
    <mergeCell ref="CK9:CK11"/>
    <mergeCell ref="CP66:CP70"/>
    <mergeCell ref="CQ66:CQ70"/>
    <mergeCell ref="CO71:CO72"/>
    <mergeCell ref="CP71:CP72"/>
    <mergeCell ref="CQ71:CQ72"/>
    <mergeCell ref="CO60:CO62"/>
    <mergeCell ref="CP60:CP62"/>
    <mergeCell ref="CQ60:CQ62"/>
    <mergeCell ref="CO63:CO65"/>
    <mergeCell ref="CP63:CP65"/>
    <mergeCell ref="CQ63:CQ65"/>
    <mergeCell ref="A35:A37"/>
    <mergeCell ref="B35:B37"/>
    <mergeCell ref="C35:C37"/>
    <mergeCell ref="D35:D37"/>
    <mergeCell ref="E35:E37"/>
    <mergeCell ref="BJ35:BJ37"/>
    <mergeCell ref="BK35:BK37"/>
    <mergeCell ref="BL35:BL37"/>
    <mergeCell ref="BM35:BM37"/>
    <mergeCell ref="BX35:BX37"/>
    <mergeCell ref="BZ35:BZ37"/>
    <mergeCell ref="F35:F37"/>
    <mergeCell ref="G35:G37"/>
    <mergeCell ref="H35:H37"/>
    <mergeCell ref="I35:I37"/>
    <mergeCell ref="J35:J37"/>
    <mergeCell ref="BN35:BN37"/>
    <mergeCell ref="BO35:BO37"/>
    <mergeCell ref="BP35:BP37"/>
    <mergeCell ref="BT35:BT37"/>
    <mergeCell ref="BU35:BU37"/>
    <mergeCell ref="CP42:CP44"/>
    <mergeCell ref="CQ42:CQ44"/>
    <mergeCell ref="CO46:CO48"/>
    <mergeCell ref="CP46:CP48"/>
    <mergeCell ref="CQ46:CQ48"/>
    <mergeCell ref="CO33:CO34"/>
    <mergeCell ref="CP33:CP34"/>
    <mergeCell ref="CQ33:CQ34"/>
    <mergeCell ref="CO39:CO41"/>
    <mergeCell ref="CP39:CP41"/>
    <mergeCell ref="CQ39:CQ41"/>
    <mergeCell ref="CO54:CO56"/>
    <mergeCell ref="CP54:CP56"/>
    <mergeCell ref="CQ54:CQ56"/>
    <mergeCell ref="CO57:CO58"/>
    <mergeCell ref="CP57:CP58"/>
    <mergeCell ref="CQ57:CQ58"/>
    <mergeCell ref="CO49:CO50"/>
    <mergeCell ref="CP49:CP50"/>
    <mergeCell ref="CQ49:CQ50"/>
    <mergeCell ref="CO51:CO53"/>
    <mergeCell ref="CP51:CP53"/>
    <mergeCell ref="CQ51:CQ53"/>
    <mergeCell ref="BX57:BX58"/>
    <mergeCell ref="BZ57:BZ58"/>
    <mergeCell ref="BX54:BX56"/>
    <mergeCell ref="BZ54:BZ56"/>
    <mergeCell ref="BX49:BX50"/>
    <mergeCell ref="BZ49:BZ50"/>
    <mergeCell ref="BX42:BX44"/>
    <mergeCell ref="CP18:CP21"/>
    <mergeCell ref="CQ18:CQ21"/>
    <mergeCell ref="BX66:BX70"/>
    <mergeCell ref="BZ66:BZ70"/>
    <mergeCell ref="I66:I70"/>
    <mergeCell ref="I57:I58"/>
    <mergeCell ref="J57:J58"/>
    <mergeCell ref="I54:I56"/>
    <mergeCell ref="J54:J56"/>
    <mergeCell ref="I49:I50"/>
    <mergeCell ref="J49:J50"/>
    <mergeCell ref="I42:I44"/>
    <mergeCell ref="J42:J44"/>
    <mergeCell ref="I33:I34"/>
    <mergeCell ref="J33:J34"/>
    <mergeCell ref="I26:I29"/>
    <mergeCell ref="J26:J29"/>
    <mergeCell ref="I22:I23"/>
    <mergeCell ref="J22:J23"/>
    <mergeCell ref="CO26:CO29"/>
    <mergeCell ref="CP26:CP29"/>
    <mergeCell ref="CQ26:CQ29"/>
    <mergeCell ref="CO30:CO32"/>
    <mergeCell ref="CP30:CP32"/>
    <mergeCell ref="CQ30:CQ32"/>
    <mergeCell ref="CO22:CO23"/>
    <mergeCell ref="CP22:CP23"/>
    <mergeCell ref="CQ22:CQ23"/>
    <mergeCell ref="CO24:CO25"/>
    <mergeCell ref="CP24:CP25"/>
    <mergeCell ref="CQ24:CQ25"/>
    <mergeCell ref="CO42:CO44"/>
    <mergeCell ref="AY71:AY72"/>
    <mergeCell ref="AZ71:AZ72"/>
    <mergeCell ref="BA71:BA72"/>
    <mergeCell ref="AY66:AY70"/>
    <mergeCell ref="AZ66:AZ70"/>
    <mergeCell ref="BA66:BA70"/>
    <mergeCell ref="A71:A72"/>
    <mergeCell ref="B71:B72"/>
    <mergeCell ref="C71:C72"/>
    <mergeCell ref="D71:D72"/>
    <mergeCell ref="E71:E72"/>
    <mergeCell ref="F71:F72"/>
    <mergeCell ref="G71:G72"/>
    <mergeCell ref="H71:H72"/>
    <mergeCell ref="J71:J72"/>
    <mergeCell ref="I71:I72"/>
    <mergeCell ref="CO13:CO16"/>
    <mergeCell ref="CO18:CO21"/>
    <mergeCell ref="I13:I16"/>
    <mergeCell ref="CO66:CO70"/>
    <mergeCell ref="BX71:BX72"/>
    <mergeCell ref="BZ71:BZ72"/>
    <mergeCell ref="F66:F70"/>
    <mergeCell ref="G66:G70"/>
    <mergeCell ref="H66:H70"/>
    <mergeCell ref="J66:J70"/>
    <mergeCell ref="BY71:BY72"/>
    <mergeCell ref="AP71:AP72"/>
    <mergeCell ref="AQ71:AQ72"/>
    <mergeCell ref="AR71:AR72"/>
    <mergeCell ref="AS71:AS72"/>
    <mergeCell ref="AT71:AT72"/>
    <mergeCell ref="AU71:AU72"/>
    <mergeCell ref="AP66:AP70"/>
    <mergeCell ref="AQ66:AQ70"/>
    <mergeCell ref="AR66:AR70"/>
    <mergeCell ref="AS66:AS70"/>
    <mergeCell ref="AT66:AT70"/>
    <mergeCell ref="AU66:AU70"/>
    <mergeCell ref="AV66:AV70"/>
    <mergeCell ref="AW66:AW70"/>
    <mergeCell ref="AX66:AX70"/>
    <mergeCell ref="AV71:AV72"/>
    <mergeCell ref="AW71:AW72"/>
    <mergeCell ref="AX71:AX72"/>
    <mergeCell ref="A66:A70"/>
    <mergeCell ref="B66:B70"/>
    <mergeCell ref="C66:C70"/>
    <mergeCell ref="D66:D70"/>
    <mergeCell ref="E66:E70"/>
    <mergeCell ref="AG71:AG72"/>
    <mergeCell ref="AH71:AH72"/>
    <mergeCell ref="AI71:AI72"/>
    <mergeCell ref="AJ71:AJ72"/>
    <mergeCell ref="Y71:Y72"/>
    <mergeCell ref="Z71:Z72"/>
    <mergeCell ref="AA71:AA72"/>
    <mergeCell ref="AB71:AB72"/>
    <mergeCell ref="AC71:AC72"/>
    <mergeCell ref="AD71:AD72"/>
    <mergeCell ref="AE71:AE72"/>
    <mergeCell ref="AF71:AF72"/>
    <mergeCell ref="T71:T72"/>
    <mergeCell ref="U71:U72"/>
    <mergeCell ref="A63:A65"/>
    <mergeCell ref="B63:B65"/>
    <mergeCell ref="C63:C65"/>
    <mergeCell ref="D63:D65"/>
    <mergeCell ref="E63:E65"/>
    <mergeCell ref="F63:F65"/>
    <mergeCell ref="G63:G65"/>
    <mergeCell ref="H63:H65"/>
    <mergeCell ref="I63:I65"/>
    <mergeCell ref="J63:J65"/>
    <mergeCell ref="BX63:BX65"/>
    <mergeCell ref="BZ63:BZ65"/>
    <mergeCell ref="F57:F58"/>
    <mergeCell ref="G57:G58"/>
    <mergeCell ref="H57:H58"/>
    <mergeCell ref="A57:A58"/>
    <mergeCell ref="B57:B58"/>
    <mergeCell ref="C57:C58"/>
    <mergeCell ref="D57:D58"/>
    <mergeCell ref="E57:E58"/>
    <mergeCell ref="BY63:BY65"/>
    <mergeCell ref="BE60:BE62"/>
    <mergeCell ref="BF60:BF62"/>
    <mergeCell ref="BG60:BG62"/>
    <mergeCell ref="AP57:AP58"/>
    <mergeCell ref="AQ57:AQ58"/>
    <mergeCell ref="AR57:AR58"/>
    <mergeCell ref="AS57:AS58"/>
    <mergeCell ref="AT57:AT58"/>
    <mergeCell ref="AU57:AU58"/>
    <mergeCell ref="A60:A62"/>
    <mergeCell ref="B60:B62"/>
    <mergeCell ref="C60:C62"/>
    <mergeCell ref="D60:D62"/>
    <mergeCell ref="E60:E62"/>
    <mergeCell ref="F60:F62"/>
    <mergeCell ref="G60:G62"/>
    <mergeCell ref="H60:H62"/>
    <mergeCell ref="I60:I62"/>
    <mergeCell ref="J60:J62"/>
    <mergeCell ref="BX60:BX62"/>
    <mergeCell ref="BZ60:BZ62"/>
    <mergeCell ref="F54:F56"/>
    <mergeCell ref="G54:G56"/>
    <mergeCell ref="H54:H56"/>
    <mergeCell ref="A54:A56"/>
    <mergeCell ref="B54:B56"/>
    <mergeCell ref="C54:C56"/>
    <mergeCell ref="D54:D56"/>
    <mergeCell ref="E54:E56"/>
    <mergeCell ref="BY54:BY56"/>
    <mergeCell ref="BY57:BY58"/>
    <mergeCell ref="BY60:BY62"/>
    <mergeCell ref="AX60:AX62"/>
    <mergeCell ref="AY60:AY62"/>
    <mergeCell ref="AZ60:AZ62"/>
    <mergeCell ref="BA60:BA62"/>
    <mergeCell ref="BB60:BB62"/>
    <mergeCell ref="BC60:BC62"/>
    <mergeCell ref="BD60:BD62"/>
    <mergeCell ref="BC54:BC56"/>
    <mergeCell ref="BD54:BD56"/>
    <mergeCell ref="BE54:BE56"/>
    <mergeCell ref="BF54:BF56"/>
    <mergeCell ref="A51:A53"/>
    <mergeCell ref="B51:B53"/>
    <mergeCell ref="C51:C53"/>
    <mergeCell ref="D51:D53"/>
    <mergeCell ref="E51:E53"/>
    <mergeCell ref="F51:F53"/>
    <mergeCell ref="G51:G53"/>
    <mergeCell ref="H51:H53"/>
    <mergeCell ref="I51:I53"/>
    <mergeCell ref="J51:J53"/>
    <mergeCell ref="BX51:BX53"/>
    <mergeCell ref="BZ51:BZ53"/>
    <mergeCell ref="F49:F50"/>
    <mergeCell ref="G49:G50"/>
    <mergeCell ref="H49:H50"/>
    <mergeCell ref="A49:A50"/>
    <mergeCell ref="B49:B50"/>
    <mergeCell ref="C49:C50"/>
    <mergeCell ref="D49:D50"/>
    <mergeCell ref="E49:E50"/>
    <mergeCell ref="BY49:BY50"/>
    <mergeCell ref="BY51:BY53"/>
    <mergeCell ref="BL49:BL50"/>
    <mergeCell ref="BM49:BM50"/>
    <mergeCell ref="BN49:BN50"/>
    <mergeCell ref="AP49:AP50"/>
    <mergeCell ref="AQ49:AQ50"/>
    <mergeCell ref="AR49:AR50"/>
    <mergeCell ref="AS49:AS50"/>
    <mergeCell ref="AT49:AT50"/>
    <mergeCell ref="BP49:BP50"/>
    <mergeCell ref="BT49:BT50"/>
    <mergeCell ref="BZ42:BZ44"/>
    <mergeCell ref="A46:A48"/>
    <mergeCell ref="B46:B48"/>
    <mergeCell ref="C46:C48"/>
    <mergeCell ref="D46:D48"/>
    <mergeCell ref="E46:E48"/>
    <mergeCell ref="F46:F48"/>
    <mergeCell ref="G46:G48"/>
    <mergeCell ref="H46:H48"/>
    <mergeCell ref="I46:I48"/>
    <mergeCell ref="J46:J48"/>
    <mergeCell ref="BX46:BX48"/>
    <mergeCell ref="BZ46:BZ48"/>
    <mergeCell ref="F42:F44"/>
    <mergeCell ref="G42:G44"/>
    <mergeCell ref="H42:H44"/>
    <mergeCell ref="A42:A44"/>
    <mergeCell ref="B42:B44"/>
    <mergeCell ref="C42:C44"/>
    <mergeCell ref="D42:D44"/>
    <mergeCell ref="E42:E44"/>
    <mergeCell ref="BY42:BY44"/>
    <mergeCell ref="BY46:BY48"/>
    <mergeCell ref="BN46:BN48"/>
    <mergeCell ref="BO46:BO48"/>
    <mergeCell ref="AH46:AH48"/>
    <mergeCell ref="AI46:AI48"/>
    <mergeCell ref="AJ46:AJ48"/>
    <mergeCell ref="T46:T48"/>
    <mergeCell ref="U46:U48"/>
    <mergeCell ref="V46:V48"/>
    <mergeCell ref="BG42:BG44"/>
    <mergeCell ref="BX33:BX34"/>
    <mergeCell ref="BZ33:BZ34"/>
    <mergeCell ref="A39:A41"/>
    <mergeCell ref="B39:B41"/>
    <mergeCell ref="C39:C41"/>
    <mergeCell ref="D39:D41"/>
    <mergeCell ref="E39:E41"/>
    <mergeCell ref="F39:F41"/>
    <mergeCell ref="G39:G41"/>
    <mergeCell ref="H39:H41"/>
    <mergeCell ref="I39:I41"/>
    <mergeCell ref="J39:J41"/>
    <mergeCell ref="BX39:BX41"/>
    <mergeCell ref="BZ39:BZ41"/>
    <mergeCell ref="F33:F34"/>
    <mergeCell ref="G33:G34"/>
    <mergeCell ref="H33:H34"/>
    <mergeCell ref="A33:A34"/>
    <mergeCell ref="B33:B34"/>
    <mergeCell ref="C33:C34"/>
    <mergeCell ref="D33:D34"/>
    <mergeCell ref="E33:E34"/>
    <mergeCell ref="AP35:AP37"/>
    <mergeCell ref="AQ35:AQ37"/>
    <mergeCell ref="AR35:AR37"/>
    <mergeCell ref="AS35:AS37"/>
    <mergeCell ref="AT35:AT37"/>
    <mergeCell ref="AU35:AU37"/>
    <mergeCell ref="AV35:AV37"/>
    <mergeCell ref="AW35:AW37"/>
    <mergeCell ref="AX35:AX37"/>
    <mergeCell ref="AY35:AY37"/>
    <mergeCell ref="BX26:BX29"/>
    <mergeCell ref="BZ26:BZ29"/>
    <mergeCell ref="A30:A32"/>
    <mergeCell ref="B30:B32"/>
    <mergeCell ref="C30:C32"/>
    <mergeCell ref="D30:D32"/>
    <mergeCell ref="E30:E32"/>
    <mergeCell ref="F30:F32"/>
    <mergeCell ref="G30:G32"/>
    <mergeCell ref="H30:H32"/>
    <mergeCell ref="I30:I32"/>
    <mergeCell ref="J30:J32"/>
    <mergeCell ref="BX30:BX32"/>
    <mergeCell ref="BZ30:BZ32"/>
    <mergeCell ref="F26:F29"/>
    <mergeCell ref="G26:G29"/>
    <mergeCell ref="H26:H29"/>
    <mergeCell ref="A26:A29"/>
    <mergeCell ref="B26:B29"/>
    <mergeCell ref="C26:C29"/>
    <mergeCell ref="D26:D29"/>
    <mergeCell ref="E26:E29"/>
    <mergeCell ref="AP26:AP29"/>
    <mergeCell ref="AQ26:AQ29"/>
    <mergeCell ref="AR26:AR29"/>
    <mergeCell ref="AS26:AS29"/>
    <mergeCell ref="AT26:AT29"/>
    <mergeCell ref="AU26:AU29"/>
    <mergeCell ref="AV26:AV29"/>
    <mergeCell ref="AW26:AW29"/>
    <mergeCell ref="AX26:AX29"/>
    <mergeCell ref="AY26:AY29"/>
    <mergeCell ref="BX22:BX23"/>
    <mergeCell ref="BZ22:BZ23"/>
    <mergeCell ref="A24:A25"/>
    <mergeCell ref="B24:B25"/>
    <mergeCell ref="C24:C25"/>
    <mergeCell ref="D24:D25"/>
    <mergeCell ref="E24:E25"/>
    <mergeCell ref="F24:F25"/>
    <mergeCell ref="G24:G25"/>
    <mergeCell ref="H24:H25"/>
    <mergeCell ref="I24:I25"/>
    <mergeCell ref="J24:J25"/>
    <mergeCell ref="BX24:BX25"/>
    <mergeCell ref="BZ24:BZ25"/>
    <mergeCell ref="F22:F23"/>
    <mergeCell ref="G22:G23"/>
    <mergeCell ref="H22:H23"/>
    <mergeCell ref="A22:A23"/>
    <mergeCell ref="B22:B23"/>
    <mergeCell ref="C22:C23"/>
    <mergeCell ref="D22:D23"/>
    <mergeCell ref="E22:E23"/>
    <mergeCell ref="BP22:BP23"/>
    <mergeCell ref="AY22:AY23"/>
    <mergeCell ref="AZ22:AZ23"/>
    <mergeCell ref="BA22:BA23"/>
    <mergeCell ref="BB22:BB23"/>
    <mergeCell ref="BC22:BC23"/>
    <mergeCell ref="BD22:BD23"/>
    <mergeCell ref="BE22:BE23"/>
    <mergeCell ref="BF22:BF23"/>
    <mergeCell ref="BG22:BG23"/>
    <mergeCell ref="BX13:BX16"/>
    <mergeCell ref="BZ13:BZ16"/>
    <mergeCell ref="A18:A21"/>
    <mergeCell ref="B18:B21"/>
    <mergeCell ref="C18:C21"/>
    <mergeCell ref="D18:D21"/>
    <mergeCell ref="E18:E21"/>
    <mergeCell ref="F18:F21"/>
    <mergeCell ref="G18:G21"/>
    <mergeCell ref="H18:H21"/>
    <mergeCell ref="I18:I21"/>
    <mergeCell ref="J18:J21"/>
    <mergeCell ref="BX18:BX21"/>
    <mergeCell ref="BZ18:BZ21"/>
    <mergeCell ref="F13:F16"/>
    <mergeCell ref="G13:G16"/>
    <mergeCell ref="H13:H16"/>
    <mergeCell ref="J13:J16"/>
    <mergeCell ref="A13:A16"/>
    <mergeCell ref="B13:B16"/>
    <mergeCell ref="C13:C16"/>
    <mergeCell ref="D13:D16"/>
    <mergeCell ref="E13:E16"/>
    <mergeCell ref="AU13:AU16"/>
    <mergeCell ref="AV13:AV16"/>
    <mergeCell ref="AW13:AW16"/>
    <mergeCell ref="AX13:AX16"/>
    <mergeCell ref="AY13:AY16"/>
    <mergeCell ref="AZ13:AZ16"/>
    <mergeCell ref="BA13:BA16"/>
    <mergeCell ref="BB13:BB16"/>
    <mergeCell ref="BC13:BC16"/>
    <mergeCell ref="F4:CL4"/>
    <mergeCell ref="D5:E5"/>
    <mergeCell ref="F5:CL5"/>
    <mergeCell ref="D6:E6"/>
    <mergeCell ref="F6:CL6"/>
    <mergeCell ref="D7:E7"/>
    <mergeCell ref="F7:CL7"/>
    <mergeCell ref="A8:CQ8"/>
    <mergeCell ref="A9:A11"/>
    <mergeCell ref="B9:B11"/>
    <mergeCell ref="C9:C11"/>
    <mergeCell ref="D9:D11"/>
    <mergeCell ref="E9:I9"/>
    <mergeCell ref="J9:J11"/>
    <mergeCell ref="A1:C7"/>
    <mergeCell ref="D1:CL1"/>
    <mergeCell ref="CO1:CQ7"/>
    <mergeCell ref="D2:CL2"/>
    <mergeCell ref="BO10:BO11"/>
    <mergeCell ref="Y9:AA9"/>
    <mergeCell ref="AB9:AD9"/>
    <mergeCell ref="AE9:AG9"/>
    <mergeCell ref="AH9:AJ9"/>
    <mergeCell ref="Y10:Y11"/>
    <mergeCell ref="Z10:Z11"/>
    <mergeCell ref="AA10:AA11"/>
    <mergeCell ref="AB10:AB11"/>
    <mergeCell ref="AC10:AC11"/>
    <mergeCell ref="AD10:AD11"/>
    <mergeCell ref="AE10:AE11"/>
    <mergeCell ref="AF10:AF11"/>
    <mergeCell ref="AG10:AG11"/>
    <mergeCell ref="CP13:CP16"/>
    <mergeCell ref="CQ13:CQ16"/>
    <mergeCell ref="D3:CL3"/>
    <mergeCell ref="D4:E4"/>
    <mergeCell ref="CO9:CO11"/>
    <mergeCell ref="CP9:CP11"/>
    <mergeCell ref="CQ9:CQ11"/>
    <mergeCell ref="E10:E11"/>
    <mergeCell ref="F10:F11"/>
    <mergeCell ref="G10:G11"/>
    <mergeCell ref="H10:I10"/>
    <mergeCell ref="CA9:CA11"/>
    <mergeCell ref="CB9:CB11"/>
    <mergeCell ref="CI9:CI11"/>
    <mergeCell ref="CL9:CL11"/>
    <mergeCell ref="BX9:BX11"/>
    <mergeCell ref="BZ9:BZ11"/>
    <mergeCell ref="BY9:BY11"/>
    <mergeCell ref="AP9:AR9"/>
    <mergeCell ref="AS9:AU9"/>
    <mergeCell ref="AV9:AX9"/>
    <mergeCell ref="AY9:BA9"/>
    <mergeCell ref="BB9:BD9"/>
    <mergeCell ref="BE9:BG9"/>
    <mergeCell ref="BG10:BG11"/>
    <mergeCell ref="BH10:BH11"/>
    <mergeCell ref="BP10:BP11"/>
    <mergeCell ref="AP13:AP16"/>
    <mergeCell ref="AQ13:AQ16"/>
    <mergeCell ref="AR13:AR16"/>
    <mergeCell ref="AS13:AS16"/>
    <mergeCell ref="AT13:AT16"/>
    <mergeCell ref="BY66:BY70"/>
    <mergeCell ref="BY13:BY16"/>
    <mergeCell ref="BY18:BY21"/>
    <mergeCell ref="BY22:BY23"/>
    <mergeCell ref="BY24:BY25"/>
    <mergeCell ref="BY26:BY29"/>
    <mergeCell ref="BY30:BY32"/>
    <mergeCell ref="BY33:BY34"/>
    <mergeCell ref="BY35:BY37"/>
    <mergeCell ref="BY39:BY41"/>
    <mergeCell ref="BH9:BJ9"/>
    <mergeCell ref="BK9:BM9"/>
    <mergeCell ref="BN9:BP9"/>
    <mergeCell ref="BT9:BT11"/>
    <mergeCell ref="BU9:BU11"/>
    <mergeCell ref="AP10:AP11"/>
    <mergeCell ref="AQ10:AQ11"/>
    <mergeCell ref="AR10:AR11"/>
    <mergeCell ref="AS10:AS11"/>
    <mergeCell ref="AT10:AT11"/>
    <mergeCell ref="AU10:AU11"/>
    <mergeCell ref="AV10:AV11"/>
    <mergeCell ref="AW10:AW11"/>
    <mergeCell ref="AX10:AX11"/>
    <mergeCell ref="AY10:AY11"/>
    <mergeCell ref="AZ10:AZ11"/>
    <mergeCell ref="BA10:BA11"/>
    <mergeCell ref="BB10:BB11"/>
    <mergeCell ref="BC10:BC11"/>
    <mergeCell ref="BD10:BD11"/>
    <mergeCell ref="BE10:BE11"/>
    <mergeCell ref="BF10:BF11"/>
    <mergeCell ref="BH13:BH16"/>
    <mergeCell ref="BI13:BI16"/>
    <mergeCell ref="BJ13:BJ16"/>
    <mergeCell ref="BK13:BK16"/>
    <mergeCell ref="BL13:BL16"/>
    <mergeCell ref="BM13:BM16"/>
    <mergeCell ref="BN13:BN16"/>
    <mergeCell ref="BI10:BI11"/>
    <mergeCell ref="BJ10:BJ11"/>
    <mergeCell ref="BK10:BK11"/>
    <mergeCell ref="BL10:BL11"/>
    <mergeCell ref="BM10:BM11"/>
    <mergeCell ref="BN10:BN11"/>
    <mergeCell ref="BJ18:BJ21"/>
    <mergeCell ref="BK18:BK21"/>
    <mergeCell ref="BL18:BL21"/>
    <mergeCell ref="BM18:BM21"/>
    <mergeCell ref="BN18:BN21"/>
    <mergeCell ref="BO18:BO21"/>
    <mergeCell ref="BP18:BP21"/>
    <mergeCell ref="BT18:BT21"/>
    <mergeCell ref="BU18:BU21"/>
    <mergeCell ref="BO13:BO16"/>
    <mergeCell ref="BP13:BP16"/>
    <mergeCell ref="BT13:BT16"/>
    <mergeCell ref="BU13:BU16"/>
    <mergeCell ref="AP18:AP21"/>
    <mergeCell ref="AQ18:AQ21"/>
    <mergeCell ref="AR18:AR21"/>
    <mergeCell ref="AS18:AS21"/>
    <mergeCell ref="AT18:AT21"/>
    <mergeCell ref="AU18:AU21"/>
    <mergeCell ref="AV18:AV21"/>
    <mergeCell ref="AW18:AW21"/>
    <mergeCell ref="AX18:AX21"/>
    <mergeCell ref="AY18:AY21"/>
    <mergeCell ref="AZ18:AZ21"/>
    <mergeCell ref="BA18:BA21"/>
    <mergeCell ref="BB18:BB21"/>
    <mergeCell ref="BC18:BC21"/>
    <mergeCell ref="BD18:BD21"/>
    <mergeCell ref="BE18:BE21"/>
    <mergeCell ref="BF18:BF21"/>
    <mergeCell ref="BG18:BG21"/>
    <mergeCell ref="BH18:BH21"/>
    <mergeCell ref="BD13:BD16"/>
    <mergeCell ref="BE13:BE16"/>
    <mergeCell ref="BI18:BI21"/>
    <mergeCell ref="BF13:BF16"/>
    <mergeCell ref="BG13:BG16"/>
    <mergeCell ref="AP22:AP23"/>
    <mergeCell ref="AQ22:AQ23"/>
    <mergeCell ref="AR22:AR23"/>
    <mergeCell ref="AS22:AS23"/>
    <mergeCell ref="AT22:AT23"/>
    <mergeCell ref="AU22:AU23"/>
    <mergeCell ref="AV22:AV23"/>
    <mergeCell ref="AW22:AW23"/>
    <mergeCell ref="AX22:AX23"/>
    <mergeCell ref="BT22:BT23"/>
    <mergeCell ref="BU22:BU23"/>
    <mergeCell ref="AP24:AP25"/>
    <mergeCell ref="AQ24:AQ25"/>
    <mergeCell ref="AR24:AR25"/>
    <mergeCell ref="AS24:AS25"/>
    <mergeCell ref="AT24:AT25"/>
    <mergeCell ref="AU24:AU25"/>
    <mergeCell ref="AV24:AV25"/>
    <mergeCell ref="AW24:AW25"/>
    <mergeCell ref="AX24:AX25"/>
    <mergeCell ref="AY24:AY25"/>
    <mergeCell ref="AZ24:AZ25"/>
    <mergeCell ref="BA24:BA25"/>
    <mergeCell ref="BB24:BB25"/>
    <mergeCell ref="BC24:BC25"/>
    <mergeCell ref="BD24:BD25"/>
    <mergeCell ref="BE24:BE25"/>
    <mergeCell ref="BF24:BF25"/>
    <mergeCell ref="BG24:BG25"/>
    <mergeCell ref="BH24:BH25"/>
    <mergeCell ref="BI24:BI25"/>
    <mergeCell ref="BJ24:BJ25"/>
    <mergeCell ref="BK24:BK25"/>
    <mergeCell ref="BH22:BH23"/>
    <mergeCell ref="BI22:BI23"/>
    <mergeCell ref="BJ22:BJ23"/>
    <mergeCell ref="BK22:BK23"/>
    <mergeCell ref="BL22:BL23"/>
    <mergeCell ref="BM22:BM23"/>
    <mergeCell ref="BN22:BN23"/>
    <mergeCell ref="BO22:BO23"/>
    <mergeCell ref="BO26:BO29"/>
    <mergeCell ref="BL24:BL25"/>
    <mergeCell ref="BM24:BM25"/>
    <mergeCell ref="BN24:BN25"/>
    <mergeCell ref="BO24:BO25"/>
    <mergeCell ref="BP24:BP25"/>
    <mergeCell ref="BT24:BT25"/>
    <mergeCell ref="BU24:BU25"/>
    <mergeCell ref="BH26:BH29"/>
    <mergeCell ref="BI26:BI29"/>
    <mergeCell ref="BJ26:BJ29"/>
    <mergeCell ref="BK26:BK29"/>
    <mergeCell ref="BL26:BL29"/>
    <mergeCell ref="BM26:BM29"/>
    <mergeCell ref="BN26:BN29"/>
    <mergeCell ref="AZ26:AZ29"/>
    <mergeCell ref="BA26:BA29"/>
    <mergeCell ref="BB26:BB29"/>
    <mergeCell ref="BC26:BC29"/>
    <mergeCell ref="BD26:BD29"/>
    <mergeCell ref="BE26:BE29"/>
    <mergeCell ref="BF26:BF29"/>
    <mergeCell ref="BP26:BP29"/>
    <mergeCell ref="BT26:BT29"/>
    <mergeCell ref="BU26:BU29"/>
    <mergeCell ref="AP30:AP32"/>
    <mergeCell ref="AQ30:AQ32"/>
    <mergeCell ref="AR30:AR32"/>
    <mergeCell ref="AS30:AS32"/>
    <mergeCell ref="AT30:AT32"/>
    <mergeCell ref="AU30:AU32"/>
    <mergeCell ref="AV30:AV32"/>
    <mergeCell ref="AW30:AW32"/>
    <mergeCell ref="AX30:AX32"/>
    <mergeCell ref="AY30:AY32"/>
    <mergeCell ref="AZ30:AZ32"/>
    <mergeCell ref="BA30:BA32"/>
    <mergeCell ref="BB30:BB32"/>
    <mergeCell ref="BC30:BC32"/>
    <mergeCell ref="BD30:BD32"/>
    <mergeCell ref="BE30:BE32"/>
    <mergeCell ref="BF30:BF32"/>
    <mergeCell ref="BG30:BG32"/>
    <mergeCell ref="BH30:BH32"/>
    <mergeCell ref="BI30:BI32"/>
    <mergeCell ref="BJ30:BJ32"/>
    <mergeCell ref="BG26:BG29"/>
    <mergeCell ref="BK30:BK32"/>
    <mergeCell ref="BL30:BL32"/>
    <mergeCell ref="BM30:BM32"/>
    <mergeCell ref="BN30:BN32"/>
    <mergeCell ref="BO30:BO32"/>
    <mergeCell ref="BP30:BP32"/>
    <mergeCell ref="BT30:BT32"/>
    <mergeCell ref="BU30:BU32"/>
    <mergeCell ref="AP33:AP34"/>
    <mergeCell ref="AQ33:AQ34"/>
    <mergeCell ref="AR33:AR34"/>
    <mergeCell ref="AS33:AS34"/>
    <mergeCell ref="AT33:AT34"/>
    <mergeCell ref="AU33:AU34"/>
    <mergeCell ref="AV33:AV34"/>
    <mergeCell ref="AW33:AW34"/>
    <mergeCell ref="AX33:AX34"/>
    <mergeCell ref="AY33:AY34"/>
    <mergeCell ref="AZ33:AZ34"/>
    <mergeCell ref="BA33:BA34"/>
    <mergeCell ref="BB33:BB34"/>
    <mergeCell ref="BC33:BC34"/>
    <mergeCell ref="BD33:BD34"/>
    <mergeCell ref="BE33:BE34"/>
    <mergeCell ref="BP33:BP34"/>
    <mergeCell ref="BT33:BT34"/>
    <mergeCell ref="BU33:BU34"/>
    <mergeCell ref="BM33:BM34"/>
    <mergeCell ref="BN33:BN34"/>
    <mergeCell ref="BO33:BO34"/>
    <mergeCell ref="BQ30:BQ32"/>
    <mergeCell ref="BR30:BR32"/>
    <mergeCell ref="BM42:BM44"/>
    <mergeCell ref="BN42:BN44"/>
    <mergeCell ref="BO42:BO44"/>
    <mergeCell ref="BO39:BO41"/>
    <mergeCell ref="AZ35:AZ37"/>
    <mergeCell ref="BA35:BA37"/>
    <mergeCell ref="BB35:BB37"/>
    <mergeCell ref="BC35:BC37"/>
    <mergeCell ref="BD35:BD37"/>
    <mergeCell ref="BE35:BE37"/>
    <mergeCell ref="BF35:BF37"/>
    <mergeCell ref="BG35:BG37"/>
    <mergeCell ref="BH35:BH37"/>
    <mergeCell ref="BI35:BI37"/>
    <mergeCell ref="BF33:BF34"/>
    <mergeCell ref="BG33:BG34"/>
    <mergeCell ref="BH33:BH34"/>
    <mergeCell ref="BI33:BI34"/>
    <mergeCell ref="BJ33:BJ34"/>
    <mergeCell ref="BK33:BK34"/>
    <mergeCell ref="BL33:BL34"/>
    <mergeCell ref="AP39:AP41"/>
    <mergeCell ref="AQ39:AQ41"/>
    <mergeCell ref="BL42:BL44"/>
    <mergeCell ref="AR39:AR41"/>
    <mergeCell ref="AS39:AS41"/>
    <mergeCell ref="AT39:AT41"/>
    <mergeCell ref="AU39:AU41"/>
    <mergeCell ref="AV39:AV41"/>
    <mergeCell ref="AW39:AW41"/>
    <mergeCell ref="AX39:AX41"/>
    <mergeCell ref="AY39:AY41"/>
    <mergeCell ref="AZ39:AZ41"/>
    <mergeCell ref="BA39:BA41"/>
    <mergeCell ref="BB39:BB41"/>
    <mergeCell ref="BC39:BC41"/>
    <mergeCell ref="BD39:BD41"/>
    <mergeCell ref="BE39:BE41"/>
    <mergeCell ref="BH42:BH44"/>
    <mergeCell ref="BI42:BI44"/>
    <mergeCell ref="AS42:AS44"/>
    <mergeCell ref="AT42:AT44"/>
    <mergeCell ref="AU42:AU44"/>
    <mergeCell ref="AV42:AV44"/>
    <mergeCell ref="AW42:AW44"/>
    <mergeCell ref="AX42:AX44"/>
    <mergeCell ref="AY42:AY44"/>
    <mergeCell ref="AZ42:AZ44"/>
    <mergeCell ref="BA42:BA44"/>
    <mergeCell ref="BB42:BB44"/>
    <mergeCell ref="BC42:BC44"/>
    <mergeCell ref="BD42:BD44"/>
    <mergeCell ref="BE42:BE44"/>
    <mergeCell ref="BT39:BT41"/>
    <mergeCell ref="BI39:BI41"/>
    <mergeCell ref="BJ39:BJ41"/>
    <mergeCell ref="BK39:BK41"/>
    <mergeCell ref="BL39:BL41"/>
    <mergeCell ref="BM39:BM41"/>
    <mergeCell ref="BN39:BN41"/>
    <mergeCell ref="BJ42:BJ44"/>
    <mergeCell ref="BK42:BK44"/>
    <mergeCell ref="BH39:BH41"/>
    <mergeCell ref="BF39:BF41"/>
    <mergeCell ref="BG39:BG41"/>
    <mergeCell ref="BP39:BP41"/>
    <mergeCell ref="BP42:BP44"/>
    <mergeCell ref="BT42:BT44"/>
    <mergeCell ref="BU42:BU44"/>
    <mergeCell ref="AP46:AP48"/>
    <mergeCell ref="AQ46:AQ48"/>
    <mergeCell ref="AR46:AR48"/>
    <mergeCell ref="AS46:AS48"/>
    <mergeCell ref="AT46:AT48"/>
    <mergeCell ref="AU46:AU48"/>
    <mergeCell ref="AV46:AV48"/>
    <mergeCell ref="AW46:AW48"/>
    <mergeCell ref="AX46:AX48"/>
    <mergeCell ref="AY46:AY48"/>
    <mergeCell ref="AZ46:AZ48"/>
    <mergeCell ref="BA46:BA48"/>
    <mergeCell ref="BB46:BB48"/>
    <mergeCell ref="BC46:BC48"/>
    <mergeCell ref="BD46:BD48"/>
    <mergeCell ref="BE46:BE48"/>
    <mergeCell ref="BF46:BF48"/>
    <mergeCell ref="BF42:BF44"/>
    <mergeCell ref="BP46:BP48"/>
    <mergeCell ref="BT46:BT48"/>
    <mergeCell ref="BU46:BU48"/>
    <mergeCell ref="BK46:BK48"/>
    <mergeCell ref="BL46:BL48"/>
    <mergeCell ref="BM46:BM48"/>
    <mergeCell ref="BU39:BU41"/>
    <mergeCell ref="AP42:AP44"/>
    <mergeCell ref="AQ42:AQ44"/>
    <mergeCell ref="AR42:AR44"/>
    <mergeCell ref="AU49:AU50"/>
    <mergeCell ref="AV49:AV50"/>
    <mergeCell ref="AW49:AW50"/>
    <mergeCell ref="AX49:AX50"/>
    <mergeCell ref="AY49:AY50"/>
    <mergeCell ref="AZ49:AZ50"/>
    <mergeCell ref="BA49:BA50"/>
    <mergeCell ref="BB49:BB50"/>
    <mergeCell ref="BC49:BC50"/>
    <mergeCell ref="BD49:BD50"/>
    <mergeCell ref="BE49:BE50"/>
    <mergeCell ref="BF49:BF50"/>
    <mergeCell ref="BG49:BG50"/>
    <mergeCell ref="BH49:BH50"/>
    <mergeCell ref="BI49:BI50"/>
    <mergeCell ref="BJ49:BJ50"/>
    <mergeCell ref="BG46:BG48"/>
    <mergeCell ref="BH46:BH48"/>
    <mergeCell ref="BI46:BI48"/>
    <mergeCell ref="BJ46:BJ48"/>
    <mergeCell ref="BU49:BU50"/>
    <mergeCell ref="AP54:AP56"/>
    <mergeCell ref="AQ54:AQ56"/>
    <mergeCell ref="AR54:AR56"/>
    <mergeCell ref="AS54:AS56"/>
    <mergeCell ref="AT54:AT56"/>
    <mergeCell ref="AU54:AU56"/>
    <mergeCell ref="AV54:AV56"/>
    <mergeCell ref="AW54:AW56"/>
    <mergeCell ref="AX54:AX56"/>
    <mergeCell ref="BO51:BO53"/>
    <mergeCell ref="AP51:AP53"/>
    <mergeCell ref="AQ51:AQ53"/>
    <mergeCell ref="AR51:AR53"/>
    <mergeCell ref="AS51:AS53"/>
    <mergeCell ref="AT51:AT53"/>
    <mergeCell ref="AU51:AU53"/>
    <mergeCell ref="AV51:AV53"/>
    <mergeCell ref="AW51:AW53"/>
    <mergeCell ref="BM51:BM53"/>
    <mergeCell ref="AX51:AX53"/>
    <mergeCell ref="AY51:AY53"/>
    <mergeCell ref="AZ51:AZ53"/>
    <mergeCell ref="BA51:BA53"/>
    <mergeCell ref="BB51:BB53"/>
    <mergeCell ref="BC51:BC53"/>
    <mergeCell ref="BD51:BD53"/>
    <mergeCell ref="BE51:BE53"/>
    <mergeCell ref="AY54:AY56"/>
    <mergeCell ref="AZ54:AZ56"/>
    <mergeCell ref="BA54:BA56"/>
    <mergeCell ref="BB54:BB56"/>
    <mergeCell ref="BG54:BG56"/>
    <mergeCell ref="BH54:BH56"/>
    <mergeCell ref="BI54:BI56"/>
    <mergeCell ref="BF51:BF53"/>
    <mergeCell ref="BJ54:BJ56"/>
    <mergeCell ref="BK51:BK53"/>
    <mergeCell ref="BL51:BL53"/>
    <mergeCell ref="BP51:BP53"/>
    <mergeCell ref="BH51:BH53"/>
    <mergeCell ref="BI51:BI53"/>
    <mergeCell ref="BJ51:BJ53"/>
    <mergeCell ref="BK54:BK56"/>
    <mergeCell ref="BL54:BL56"/>
    <mergeCell ref="BM54:BM56"/>
    <mergeCell ref="BN54:BN56"/>
    <mergeCell ref="BO54:BO56"/>
    <mergeCell ref="BP54:BP56"/>
    <mergeCell ref="AP63:AP65"/>
    <mergeCell ref="AQ63:AQ65"/>
    <mergeCell ref="AR63:AR65"/>
    <mergeCell ref="AS63:AS65"/>
    <mergeCell ref="AT63:AT65"/>
    <mergeCell ref="AU63:AU65"/>
    <mergeCell ref="AV63:AV65"/>
    <mergeCell ref="AW63:AW65"/>
    <mergeCell ref="AX63:AX65"/>
    <mergeCell ref="AY63:AY65"/>
    <mergeCell ref="AZ63:AZ65"/>
    <mergeCell ref="BA63:BA65"/>
    <mergeCell ref="BB63:BB65"/>
    <mergeCell ref="BC63:BC65"/>
    <mergeCell ref="BD63:BD65"/>
    <mergeCell ref="BE63:BE65"/>
    <mergeCell ref="AP60:AP62"/>
    <mergeCell ref="AQ60:AQ62"/>
    <mergeCell ref="AR60:AR62"/>
    <mergeCell ref="AS60:AS62"/>
    <mergeCell ref="AT60:AT62"/>
    <mergeCell ref="AU60:AU62"/>
    <mergeCell ref="AV60:AV62"/>
    <mergeCell ref="AW60:AW62"/>
    <mergeCell ref="AV57:AV58"/>
    <mergeCell ref="AW57:AW58"/>
    <mergeCell ref="AX57:AX58"/>
    <mergeCell ref="AY57:AY58"/>
    <mergeCell ref="AZ57:AZ58"/>
    <mergeCell ref="BA57:BA58"/>
    <mergeCell ref="BB57:BB58"/>
    <mergeCell ref="BC57:BC58"/>
    <mergeCell ref="BD57:BD58"/>
    <mergeCell ref="BE57:BE58"/>
    <mergeCell ref="BF57:BF58"/>
    <mergeCell ref="BG57:BG58"/>
    <mergeCell ref="BL57:BL58"/>
    <mergeCell ref="BM57:BM58"/>
    <mergeCell ref="BN57:BN58"/>
    <mergeCell ref="BO57:BO58"/>
    <mergeCell ref="BP57:BP58"/>
    <mergeCell ref="BK60:BK62"/>
    <mergeCell ref="BK57:BK58"/>
    <mergeCell ref="BF63:BF65"/>
    <mergeCell ref="BH63:BH65"/>
    <mergeCell ref="BW33:BW34"/>
    <mergeCell ref="BW35:BW37"/>
    <mergeCell ref="BL60:BL62"/>
    <mergeCell ref="BM60:BM62"/>
    <mergeCell ref="BW46:BW48"/>
    <mergeCell ref="BH57:BH58"/>
    <mergeCell ref="BI57:BI58"/>
    <mergeCell ref="BJ57:BJ58"/>
    <mergeCell ref="BP66:BP70"/>
    <mergeCell ref="BT66:BT70"/>
    <mergeCell ref="BB66:BB70"/>
    <mergeCell ref="BC66:BC70"/>
    <mergeCell ref="BD66:BD70"/>
    <mergeCell ref="BE66:BE70"/>
    <mergeCell ref="BF66:BF70"/>
    <mergeCell ref="BG66:BG70"/>
    <mergeCell ref="BT57:BT58"/>
    <mergeCell ref="BG63:BG65"/>
    <mergeCell ref="BI63:BI65"/>
    <mergeCell ref="BM63:BM65"/>
    <mergeCell ref="BN63:BN65"/>
    <mergeCell ref="BO63:BO65"/>
    <mergeCell ref="BN60:BN62"/>
    <mergeCell ref="BG51:BG53"/>
    <mergeCell ref="BT51:BT53"/>
    <mergeCell ref="BU51:BU53"/>
    <mergeCell ref="BK49:BK50"/>
    <mergeCell ref="BO49:BO50"/>
    <mergeCell ref="BB71:BB72"/>
    <mergeCell ref="BC71:BC72"/>
    <mergeCell ref="BD71:BD72"/>
    <mergeCell ref="BN71:BN72"/>
    <mergeCell ref="BO71:BO72"/>
    <mergeCell ref="BP71:BP72"/>
    <mergeCell ref="BT71:BT72"/>
    <mergeCell ref="BU71:BU72"/>
    <mergeCell ref="BH60:BH62"/>
    <mergeCell ref="BI60:BI62"/>
    <mergeCell ref="BJ60:BJ62"/>
    <mergeCell ref="BJ63:BJ65"/>
    <mergeCell ref="BE71:BE72"/>
    <mergeCell ref="BF71:BF72"/>
    <mergeCell ref="BG71:BG72"/>
    <mergeCell ref="BH71:BH72"/>
    <mergeCell ref="BI71:BI72"/>
    <mergeCell ref="BJ71:BJ72"/>
    <mergeCell ref="BK71:BK72"/>
    <mergeCell ref="BL71:BL72"/>
    <mergeCell ref="BM71:BM72"/>
    <mergeCell ref="BH66:BH70"/>
    <mergeCell ref="BI66:BI70"/>
    <mergeCell ref="BJ66:BJ70"/>
    <mergeCell ref="BO60:BO62"/>
    <mergeCell ref="BK66:BK70"/>
    <mergeCell ref="BL66:BL70"/>
    <mergeCell ref="BM66:BM70"/>
    <mergeCell ref="BN66:BN70"/>
    <mergeCell ref="BO66:BO70"/>
    <mergeCell ref="BP60:BP62"/>
    <mergeCell ref="BT60:BT62"/>
    <mergeCell ref="BW71:BW72"/>
    <mergeCell ref="BV9:BV11"/>
    <mergeCell ref="BV13:BV16"/>
    <mergeCell ref="BV18:BV21"/>
    <mergeCell ref="BV22:BV23"/>
    <mergeCell ref="BV24:BV25"/>
    <mergeCell ref="BV26:BV29"/>
    <mergeCell ref="BV30:BV32"/>
    <mergeCell ref="BV33:BV34"/>
    <mergeCell ref="BV35:BV37"/>
    <mergeCell ref="BV39:BV41"/>
    <mergeCell ref="BV42:BV44"/>
    <mergeCell ref="BV46:BV48"/>
    <mergeCell ref="BV49:BV50"/>
    <mergeCell ref="BV51:BV53"/>
    <mergeCell ref="BV54:BV56"/>
    <mergeCell ref="BV57:BV58"/>
    <mergeCell ref="BV60:BV62"/>
    <mergeCell ref="BV63:BV65"/>
    <mergeCell ref="BV66:BV70"/>
    <mergeCell ref="BV71:BV72"/>
    <mergeCell ref="BW39:BW41"/>
    <mergeCell ref="BW42:BW44"/>
    <mergeCell ref="BW49:BW50"/>
    <mergeCell ref="BW51:BW53"/>
    <mergeCell ref="BW54:BW56"/>
    <mergeCell ref="BW57:BW58"/>
    <mergeCell ref="BW60:BW62"/>
    <mergeCell ref="BW63:BW65"/>
    <mergeCell ref="BW9:BW11"/>
    <mergeCell ref="BW13:BW16"/>
    <mergeCell ref="BW18:BW21"/>
    <mergeCell ref="AH10:AH11"/>
    <mergeCell ref="AI10:AI11"/>
    <mergeCell ref="AJ10:AJ11"/>
    <mergeCell ref="BW66:BW70"/>
    <mergeCell ref="BU57:BU58"/>
    <mergeCell ref="BT54:BT56"/>
    <mergeCell ref="BU54:BU56"/>
    <mergeCell ref="BU60:BU62"/>
    <mergeCell ref="BN51:BN53"/>
    <mergeCell ref="BK63:BK65"/>
    <mergeCell ref="BU66:BU70"/>
    <mergeCell ref="BP63:BP65"/>
    <mergeCell ref="BT63:BT65"/>
    <mergeCell ref="BU63:BU65"/>
    <mergeCell ref="BL63:BL65"/>
    <mergeCell ref="BW22:BW23"/>
    <mergeCell ref="BW24:BW25"/>
    <mergeCell ref="BW26:BW29"/>
    <mergeCell ref="BW30:BW32"/>
    <mergeCell ref="AH13:AH16"/>
    <mergeCell ref="AI13:AI16"/>
    <mergeCell ref="AJ13:AJ16"/>
    <mergeCell ref="AH22:AH23"/>
    <mergeCell ref="AI22:AI23"/>
    <mergeCell ref="AJ22:AJ23"/>
    <mergeCell ref="AH26:AH29"/>
    <mergeCell ref="AI26:AI29"/>
    <mergeCell ref="AJ26:AJ29"/>
    <mergeCell ref="AH33:AH34"/>
    <mergeCell ref="AI33:AI34"/>
    <mergeCell ref="AJ33:AJ34"/>
    <mergeCell ref="AH39:AH41"/>
    <mergeCell ref="Y18:Y21"/>
    <mergeCell ref="Z18:Z21"/>
    <mergeCell ref="AA18:AA21"/>
    <mergeCell ref="AB18:AB21"/>
    <mergeCell ref="AC18:AC21"/>
    <mergeCell ref="AD18:AD21"/>
    <mergeCell ref="AE18:AE21"/>
    <mergeCell ref="AF18:AF21"/>
    <mergeCell ref="AG18:AG21"/>
    <mergeCell ref="AH18:AH21"/>
    <mergeCell ref="AI18:AI21"/>
    <mergeCell ref="AJ18:AJ21"/>
    <mergeCell ref="Y13:Y16"/>
    <mergeCell ref="Z13:Z16"/>
    <mergeCell ref="AA13:AA16"/>
    <mergeCell ref="AB13:AB16"/>
    <mergeCell ref="AC13:AC16"/>
    <mergeCell ref="AD13:AD16"/>
    <mergeCell ref="AE13:AE16"/>
    <mergeCell ref="AF13:AF16"/>
    <mergeCell ref="AG13:AG16"/>
    <mergeCell ref="Y24:Y25"/>
    <mergeCell ref="Z24:Z25"/>
    <mergeCell ref="AA24:AA25"/>
    <mergeCell ref="AB24:AB25"/>
    <mergeCell ref="AC24:AC25"/>
    <mergeCell ref="AD24:AD25"/>
    <mergeCell ref="AE24:AE25"/>
    <mergeCell ref="AF24:AF25"/>
    <mergeCell ref="AG24:AG25"/>
    <mergeCell ref="AH24:AH25"/>
    <mergeCell ref="AI24:AI25"/>
    <mergeCell ref="AJ24:AJ25"/>
    <mergeCell ref="Y22:Y23"/>
    <mergeCell ref="Z22:Z23"/>
    <mergeCell ref="AA22:AA23"/>
    <mergeCell ref="AB22:AB23"/>
    <mergeCell ref="AC22:AC23"/>
    <mergeCell ref="AD22:AD23"/>
    <mergeCell ref="AE22:AE23"/>
    <mergeCell ref="AF22:AF23"/>
    <mergeCell ref="AG22:AG23"/>
    <mergeCell ref="Y30:Y32"/>
    <mergeCell ref="Z30:Z32"/>
    <mergeCell ref="AA30:AA32"/>
    <mergeCell ref="AB30:AB32"/>
    <mergeCell ref="AC30:AC32"/>
    <mergeCell ref="AD30:AD32"/>
    <mergeCell ref="AE30:AE32"/>
    <mergeCell ref="AF30:AF32"/>
    <mergeCell ref="AG30:AG32"/>
    <mergeCell ref="AH30:AH32"/>
    <mergeCell ref="AI30:AI32"/>
    <mergeCell ref="AJ30:AJ32"/>
    <mergeCell ref="Y26:Y29"/>
    <mergeCell ref="Z26:Z29"/>
    <mergeCell ref="AA26:AA29"/>
    <mergeCell ref="AB26:AB29"/>
    <mergeCell ref="AC26:AC29"/>
    <mergeCell ref="AD26:AD29"/>
    <mergeCell ref="AE26:AE29"/>
    <mergeCell ref="AF26:AF29"/>
    <mergeCell ref="AG26:AG29"/>
    <mergeCell ref="Y35:Y37"/>
    <mergeCell ref="Z35:Z37"/>
    <mergeCell ref="AA35:AA37"/>
    <mergeCell ref="AB35:AB37"/>
    <mergeCell ref="AC35:AC37"/>
    <mergeCell ref="AD35:AD37"/>
    <mergeCell ref="AE35:AE37"/>
    <mergeCell ref="AF35:AF37"/>
    <mergeCell ref="AG35:AG37"/>
    <mergeCell ref="AH35:AH37"/>
    <mergeCell ref="AI35:AI37"/>
    <mergeCell ref="AJ35:AJ37"/>
    <mergeCell ref="Y33:Y34"/>
    <mergeCell ref="Z33:Z34"/>
    <mergeCell ref="AA33:AA34"/>
    <mergeCell ref="AB33:AB34"/>
    <mergeCell ref="AC33:AC34"/>
    <mergeCell ref="AD33:AD34"/>
    <mergeCell ref="AE33:AE34"/>
    <mergeCell ref="AF33:AF34"/>
    <mergeCell ref="AG33:AG34"/>
    <mergeCell ref="AI39:AI41"/>
    <mergeCell ref="AJ39:AJ41"/>
    <mergeCell ref="Y42:Y44"/>
    <mergeCell ref="Z42:Z44"/>
    <mergeCell ref="AA42:AA44"/>
    <mergeCell ref="AB42:AB44"/>
    <mergeCell ref="AC42:AC44"/>
    <mergeCell ref="AD42:AD44"/>
    <mergeCell ref="AE42:AE44"/>
    <mergeCell ref="AF42:AF44"/>
    <mergeCell ref="AG42:AG44"/>
    <mergeCell ref="AH42:AH44"/>
    <mergeCell ref="AI42:AI44"/>
    <mergeCell ref="AJ42:AJ44"/>
    <mergeCell ref="Y39:Y41"/>
    <mergeCell ref="Z39:Z41"/>
    <mergeCell ref="AA39:AA41"/>
    <mergeCell ref="AB39:AB41"/>
    <mergeCell ref="AC39:AC41"/>
    <mergeCell ref="AD39:AD41"/>
    <mergeCell ref="AE39:AE41"/>
    <mergeCell ref="AF39:AF41"/>
    <mergeCell ref="AG39:AG41"/>
    <mergeCell ref="Y49:Y50"/>
    <mergeCell ref="Z49:Z50"/>
    <mergeCell ref="AA49:AA50"/>
    <mergeCell ref="AB49:AB50"/>
    <mergeCell ref="AC49:AC50"/>
    <mergeCell ref="AD49:AD50"/>
    <mergeCell ref="AE49:AE50"/>
    <mergeCell ref="AF49:AF50"/>
    <mergeCell ref="AG49:AG50"/>
    <mergeCell ref="AH49:AH50"/>
    <mergeCell ref="AI49:AI50"/>
    <mergeCell ref="AJ49:AJ50"/>
    <mergeCell ref="Y46:Y48"/>
    <mergeCell ref="Z46:Z48"/>
    <mergeCell ref="AA46:AA48"/>
    <mergeCell ref="AB46:AB48"/>
    <mergeCell ref="AC46:AC48"/>
    <mergeCell ref="AD46:AD48"/>
    <mergeCell ref="AE46:AE48"/>
    <mergeCell ref="AF46:AF48"/>
    <mergeCell ref="AG46:AG48"/>
    <mergeCell ref="AH51:AH53"/>
    <mergeCell ref="AI51:AI53"/>
    <mergeCell ref="AJ51:AJ53"/>
    <mergeCell ref="Y54:Y56"/>
    <mergeCell ref="Z54:Z56"/>
    <mergeCell ref="AA54:AA56"/>
    <mergeCell ref="AB54:AB56"/>
    <mergeCell ref="AC54:AC56"/>
    <mergeCell ref="AD54:AD56"/>
    <mergeCell ref="AE54:AE56"/>
    <mergeCell ref="AF54:AF56"/>
    <mergeCell ref="AG54:AG56"/>
    <mergeCell ref="AH54:AH56"/>
    <mergeCell ref="AI54:AI56"/>
    <mergeCell ref="AJ54:AJ56"/>
    <mergeCell ref="Y51:Y53"/>
    <mergeCell ref="Z51:Z53"/>
    <mergeCell ref="AA51:AA53"/>
    <mergeCell ref="AB51:AB53"/>
    <mergeCell ref="AC51:AC53"/>
    <mergeCell ref="AD51:AD53"/>
    <mergeCell ref="AE51:AE53"/>
    <mergeCell ref="AF51:AF53"/>
    <mergeCell ref="AG51:AG53"/>
    <mergeCell ref="AH57:AH58"/>
    <mergeCell ref="AI57:AI58"/>
    <mergeCell ref="AJ57:AJ58"/>
    <mergeCell ref="Y60:Y62"/>
    <mergeCell ref="Z60:Z62"/>
    <mergeCell ref="AA60:AA62"/>
    <mergeCell ref="AB60:AB62"/>
    <mergeCell ref="AC60:AC62"/>
    <mergeCell ref="AD60:AD62"/>
    <mergeCell ref="AE60:AE62"/>
    <mergeCell ref="AF60:AF62"/>
    <mergeCell ref="AG60:AG62"/>
    <mergeCell ref="AH60:AH62"/>
    <mergeCell ref="AI60:AI62"/>
    <mergeCell ref="AJ60:AJ62"/>
    <mergeCell ref="Y57:Y58"/>
    <mergeCell ref="Z57:Z58"/>
    <mergeCell ref="AA57:AA58"/>
    <mergeCell ref="AB57:AB58"/>
    <mergeCell ref="AC57:AC58"/>
    <mergeCell ref="AD57:AD58"/>
    <mergeCell ref="AE57:AE58"/>
    <mergeCell ref="AF57:AF58"/>
    <mergeCell ref="AG57:AG58"/>
    <mergeCell ref="AH63:AH65"/>
    <mergeCell ref="AI63:AI65"/>
    <mergeCell ref="AJ63:AJ65"/>
    <mergeCell ref="Y66:Y70"/>
    <mergeCell ref="Z66:Z70"/>
    <mergeCell ref="AA66:AA70"/>
    <mergeCell ref="AB66:AB70"/>
    <mergeCell ref="AC66:AC70"/>
    <mergeCell ref="AD66:AD70"/>
    <mergeCell ref="AE66:AE70"/>
    <mergeCell ref="AF66:AF70"/>
    <mergeCell ref="AG66:AG70"/>
    <mergeCell ref="AH66:AH70"/>
    <mergeCell ref="AI66:AI70"/>
    <mergeCell ref="AJ66:AJ70"/>
    <mergeCell ref="Y63:Y65"/>
    <mergeCell ref="Z63:Z65"/>
    <mergeCell ref="AA63:AA65"/>
    <mergeCell ref="AB63:AB65"/>
    <mergeCell ref="AC63:AC65"/>
    <mergeCell ref="AD63:AD65"/>
    <mergeCell ref="AE63:AE65"/>
    <mergeCell ref="AF63:AF65"/>
    <mergeCell ref="AG63:AG65"/>
    <mergeCell ref="K9:M9"/>
    <mergeCell ref="N9:P9"/>
    <mergeCell ref="Q9:S9"/>
    <mergeCell ref="T9:V9"/>
    <mergeCell ref="K10:K11"/>
    <mergeCell ref="L10:L11"/>
    <mergeCell ref="M10:M11"/>
    <mergeCell ref="N10:N11"/>
    <mergeCell ref="O10:O11"/>
    <mergeCell ref="P10:P11"/>
    <mergeCell ref="Q10:Q11"/>
    <mergeCell ref="R10:R11"/>
    <mergeCell ref="S10:S11"/>
    <mergeCell ref="T10:T11"/>
    <mergeCell ref="U10:U11"/>
    <mergeCell ref="V10:V11"/>
    <mergeCell ref="K13:K16"/>
    <mergeCell ref="L13:L16"/>
    <mergeCell ref="M13:M16"/>
    <mergeCell ref="N13:N16"/>
    <mergeCell ref="O13:O16"/>
    <mergeCell ref="P13:P16"/>
    <mergeCell ref="Q13:Q16"/>
    <mergeCell ref="R13:R16"/>
    <mergeCell ref="S13:S16"/>
    <mergeCell ref="T13:T16"/>
    <mergeCell ref="U13:U16"/>
    <mergeCell ref="V13:V16"/>
    <mergeCell ref="K18:K21"/>
    <mergeCell ref="L18:L21"/>
    <mergeCell ref="M18:M21"/>
    <mergeCell ref="N18:N21"/>
    <mergeCell ref="O18:O21"/>
    <mergeCell ref="P18:P21"/>
    <mergeCell ref="Q18:Q21"/>
    <mergeCell ref="R18:R21"/>
    <mergeCell ref="S18:S21"/>
    <mergeCell ref="T18:T21"/>
    <mergeCell ref="U18:U21"/>
    <mergeCell ref="V18:V21"/>
    <mergeCell ref="T22:T23"/>
    <mergeCell ref="U22:U23"/>
    <mergeCell ref="V22:V23"/>
    <mergeCell ref="K24:K25"/>
    <mergeCell ref="L24:L25"/>
    <mergeCell ref="M24:M25"/>
    <mergeCell ref="N24:N25"/>
    <mergeCell ref="O24:O25"/>
    <mergeCell ref="P24:P25"/>
    <mergeCell ref="Q24:Q25"/>
    <mergeCell ref="R24:R25"/>
    <mergeCell ref="S24:S25"/>
    <mergeCell ref="T24:T25"/>
    <mergeCell ref="U24:U25"/>
    <mergeCell ref="V24:V25"/>
    <mergeCell ref="K22:K23"/>
    <mergeCell ref="L22:L23"/>
    <mergeCell ref="M22:M23"/>
    <mergeCell ref="N22:N23"/>
    <mergeCell ref="O22:O23"/>
    <mergeCell ref="P22:P23"/>
    <mergeCell ref="Q22:Q23"/>
    <mergeCell ref="R22:R23"/>
    <mergeCell ref="S22:S23"/>
    <mergeCell ref="T26:T29"/>
    <mergeCell ref="U26:U29"/>
    <mergeCell ref="V26:V29"/>
    <mergeCell ref="K30:K32"/>
    <mergeCell ref="L30:L32"/>
    <mergeCell ref="M30:M32"/>
    <mergeCell ref="N30:N32"/>
    <mergeCell ref="O30:O32"/>
    <mergeCell ref="P30:P32"/>
    <mergeCell ref="Q30:Q32"/>
    <mergeCell ref="R30:R32"/>
    <mergeCell ref="S30:S32"/>
    <mergeCell ref="T30:T32"/>
    <mergeCell ref="U30:U32"/>
    <mergeCell ref="V30:V32"/>
    <mergeCell ref="K26:K29"/>
    <mergeCell ref="L26:L29"/>
    <mergeCell ref="M26:M29"/>
    <mergeCell ref="N26:N29"/>
    <mergeCell ref="O26:O29"/>
    <mergeCell ref="P26:P29"/>
    <mergeCell ref="Q26:Q29"/>
    <mergeCell ref="R26:R29"/>
    <mergeCell ref="S26:S29"/>
    <mergeCell ref="T33:T34"/>
    <mergeCell ref="U33:U34"/>
    <mergeCell ref="V33:V34"/>
    <mergeCell ref="K35:K37"/>
    <mergeCell ref="L35:L37"/>
    <mergeCell ref="M35:M37"/>
    <mergeCell ref="N35:N37"/>
    <mergeCell ref="O35:O37"/>
    <mergeCell ref="P35:P37"/>
    <mergeCell ref="Q35:Q37"/>
    <mergeCell ref="R35:R37"/>
    <mergeCell ref="S35:S37"/>
    <mergeCell ref="T35:T37"/>
    <mergeCell ref="U35:U37"/>
    <mergeCell ref="V35:V37"/>
    <mergeCell ref="K33:K34"/>
    <mergeCell ref="L33:L34"/>
    <mergeCell ref="M33:M34"/>
    <mergeCell ref="N33:N34"/>
    <mergeCell ref="O33:O34"/>
    <mergeCell ref="P33:P34"/>
    <mergeCell ref="Q33:Q34"/>
    <mergeCell ref="R33:R34"/>
    <mergeCell ref="S33:S34"/>
    <mergeCell ref="T39:T41"/>
    <mergeCell ref="U39:U41"/>
    <mergeCell ref="V39:V41"/>
    <mergeCell ref="K42:K44"/>
    <mergeCell ref="L42:L44"/>
    <mergeCell ref="M42:M44"/>
    <mergeCell ref="N42:N44"/>
    <mergeCell ref="O42:O44"/>
    <mergeCell ref="P42:P44"/>
    <mergeCell ref="Q42:Q44"/>
    <mergeCell ref="R42:R44"/>
    <mergeCell ref="S42:S44"/>
    <mergeCell ref="T42:T44"/>
    <mergeCell ref="U42:U44"/>
    <mergeCell ref="V42:V44"/>
    <mergeCell ref="K39:K41"/>
    <mergeCell ref="L39:L41"/>
    <mergeCell ref="M39:M41"/>
    <mergeCell ref="N39:N41"/>
    <mergeCell ref="O39:O41"/>
    <mergeCell ref="P39:P41"/>
    <mergeCell ref="Q39:Q41"/>
    <mergeCell ref="R39:R41"/>
    <mergeCell ref="S39:S41"/>
    <mergeCell ref="K49:K50"/>
    <mergeCell ref="L49:L50"/>
    <mergeCell ref="M49:M50"/>
    <mergeCell ref="N49:N50"/>
    <mergeCell ref="O49:O50"/>
    <mergeCell ref="P49:P50"/>
    <mergeCell ref="Q49:Q50"/>
    <mergeCell ref="R49:R50"/>
    <mergeCell ref="S49:S50"/>
    <mergeCell ref="T49:T50"/>
    <mergeCell ref="U49:U50"/>
    <mergeCell ref="V49:V50"/>
    <mergeCell ref="K46:K48"/>
    <mergeCell ref="L46:L48"/>
    <mergeCell ref="M46:M48"/>
    <mergeCell ref="N46:N48"/>
    <mergeCell ref="O46:O48"/>
    <mergeCell ref="P46:P48"/>
    <mergeCell ref="Q46:Q48"/>
    <mergeCell ref="R46:R48"/>
    <mergeCell ref="S46:S48"/>
    <mergeCell ref="T51:T53"/>
    <mergeCell ref="U51:U53"/>
    <mergeCell ref="V51:V53"/>
    <mergeCell ref="K54:K56"/>
    <mergeCell ref="L54:L56"/>
    <mergeCell ref="M54:M56"/>
    <mergeCell ref="N54:N56"/>
    <mergeCell ref="O54:O56"/>
    <mergeCell ref="P54:P56"/>
    <mergeCell ref="Q54:Q56"/>
    <mergeCell ref="R54:R56"/>
    <mergeCell ref="S54:S56"/>
    <mergeCell ref="T54:T56"/>
    <mergeCell ref="U54:U56"/>
    <mergeCell ref="V54:V56"/>
    <mergeCell ref="K51:K53"/>
    <mergeCell ref="L51:L53"/>
    <mergeCell ref="M51:M53"/>
    <mergeCell ref="N51:N53"/>
    <mergeCell ref="O51:O53"/>
    <mergeCell ref="P51:P53"/>
    <mergeCell ref="Q51:Q53"/>
    <mergeCell ref="R51:R53"/>
    <mergeCell ref="S51:S53"/>
    <mergeCell ref="P63:P65"/>
    <mergeCell ref="Q63:Q65"/>
    <mergeCell ref="R63:R65"/>
    <mergeCell ref="S63:S65"/>
    <mergeCell ref="T57:T58"/>
    <mergeCell ref="U57:U58"/>
    <mergeCell ref="V57:V58"/>
    <mergeCell ref="K60:K62"/>
    <mergeCell ref="L60:L62"/>
    <mergeCell ref="M60:M62"/>
    <mergeCell ref="N60:N62"/>
    <mergeCell ref="O60:O62"/>
    <mergeCell ref="P60:P62"/>
    <mergeCell ref="Q60:Q62"/>
    <mergeCell ref="R60:R62"/>
    <mergeCell ref="S60:S62"/>
    <mergeCell ref="T60:T62"/>
    <mergeCell ref="U60:U62"/>
    <mergeCell ref="V60:V62"/>
    <mergeCell ref="K57:K58"/>
    <mergeCell ref="L57:L58"/>
    <mergeCell ref="M57:M58"/>
    <mergeCell ref="N57:N58"/>
    <mergeCell ref="O57:O58"/>
    <mergeCell ref="P57:P58"/>
    <mergeCell ref="Q57:Q58"/>
    <mergeCell ref="R57:R58"/>
    <mergeCell ref="S57:S58"/>
    <mergeCell ref="V71:V72"/>
    <mergeCell ref="CC9:CC11"/>
    <mergeCell ref="CF9:CF11"/>
    <mergeCell ref="K71:K72"/>
    <mergeCell ref="L71:L72"/>
    <mergeCell ref="M71:M72"/>
    <mergeCell ref="N71:N72"/>
    <mergeCell ref="O71:O72"/>
    <mergeCell ref="P71:P72"/>
    <mergeCell ref="Q71:Q72"/>
    <mergeCell ref="R71:R72"/>
    <mergeCell ref="S71:S72"/>
    <mergeCell ref="T63:T65"/>
    <mergeCell ref="U63:U65"/>
    <mergeCell ref="V63:V65"/>
    <mergeCell ref="K66:K70"/>
    <mergeCell ref="L66:L70"/>
    <mergeCell ref="M66:M70"/>
    <mergeCell ref="N66:N70"/>
    <mergeCell ref="O66:O70"/>
    <mergeCell ref="P66:P70"/>
    <mergeCell ref="Q66:Q70"/>
    <mergeCell ref="R66:R70"/>
    <mergeCell ref="S66:S70"/>
    <mergeCell ref="T66:T70"/>
    <mergeCell ref="U66:U70"/>
    <mergeCell ref="V66:V70"/>
    <mergeCell ref="K63:K65"/>
    <mergeCell ref="L63:L65"/>
    <mergeCell ref="M63:M65"/>
    <mergeCell ref="N63:N65"/>
    <mergeCell ref="O63:O65"/>
    <mergeCell ref="X9:X11"/>
    <mergeCell ref="W13:W16"/>
    <mergeCell ref="X13:X16"/>
    <mergeCell ref="W18:W21"/>
    <mergeCell ref="X18:X21"/>
    <mergeCell ref="W22:W23"/>
    <mergeCell ref="X22:X23"/>
    <mergeCell ref="W24:W25"/>
    <mergeCell ref="X24:X25"/>
    <mergeCell ref="W26:W29"/>
    <mergeCell ref="X26:X29"/>
    <mergeCell ref="W30:W32"/>
    <mergeCell ref="X30:X32"/>
    <mergeCell ref="W33:W34"/>
    <mergeCell ref="X33:X34"/>
    <mergeCell ref="W35:W37"/>
    <mergeCell ref="X35:X37"/>
    <mergeCell ref="AO42:AO44"/>
    <mergeCell ref="AN46:AN48"/>
    <mergeCell ref="AO46:AO48"/>
    <mergeCell ref="AN49:AN50"/>
    <mergeCell ref="AO49:AO50"/>
    <mergeCell ref="AN51:AN53"/>
    <mergeCell ref="AO51:AO53"/>
    <mergeCell ref="W66:W70"/>
    <mergeCell ref="X66:X70"/>
    <mergeCell ref="W71:W72"/>
    <mergeCell ref="X71:X72"/>
    <mergeCell ref="CD9:CD11"/>
    <mergeCell ref="CE9:CE11"/>
    <mergeCell ref="W39:W41"/>
    <mergeCell ref="X39:X41"/>
    <mergeCell ref="W42:W44"/>
    <mergeCell ref="X42:X44"/>
    <mergeCell ref="W46:W48"/>
    <mergeCell ref="X46:X48"/>
    <mergeCell ref="W49:W50"/>
    <mergeCell ref="X49:X50"/>
    <mergeCell ref="W51:W53"/>
    <mergeCell ref="X51:X53"/>
    <mergeCell ref="W54:W56"/>
    <mergeCell ref="X54:X56"/>
    <mergeCell ref="W57:W58"/>
    <mergeCell ref="X57:X58"/>
    <mergeCell ref="W60:W62"/>
    <mergeCell ref="X60:X62"/>
    <mergeCell ref="W63:W65"/>
    <mergeCell ref="X63:X65"/>
    <mergeCell ref="W9:W11"/>
    <mergeCell ref="AL26:AL29"/>
    <mergeCell ref="AM26:AM29"/>
    <mergeCell ref="AK30:AK32"/>
    <mergeCell ref="AL30:AL32"/>
    <mergeCell ref="AM30:AM32"/>
    <mergeCell ref="AK33:AK34"/>
    <mergeCell ref="AL33:AL34"/>
    <mergeCell ref="AN60:AN62"/>
    <mergeCell ref="AO60:AO62"/>
    <mergeCell ref="AN63:AN65"/>
    <mergeCell ref="AO63:AO65"/>
    <mergeCell ref="AN9:AN11"/>
    <mergeCell ref="AO9:AO11"/>
    <mergeCell ref="AN13:AN16"/>
    <mergeCell ref="AO13:AO16"/>
    <mergeCell ref="AN18:AN21"/>
    <mergeCell ref="AO18:AO21"/>
    <mergeCell ref="AN22:AN23"/>
    <mergeCell ref="AO22:AO23"/>
    <mergeCell ref="AN24:AN25"/>
    <mergeCell ref="AO24:AO25"/>
    <mergeCell ref="AN26:AN29"/>
    <mergeCell ref="AO26:AO29"/>
    <mergeCell ref="AN30:AN32"/>
    <mergeCell ref="AO30:AO32"/>
    <mergeCell ref="AN33:AN34"/>
    <mergeCell ref="AO33:AO34"/>
    <mergeCell ref="AN35:AN37"/>
    <mergeCell ref="AO35:AO37"/>
    <mergeCell ref="AN39:AN41"/>
    <mergeCell ref="AO39:AO41"/>
    <mergeCell ref="AN42:AN44"/>
    <mergeCell ref="AM63:AM65"/>
    <mergeCell ref="AK66:AK70"/>
    <mergeCell ref="AL66:AL70"/>
    <mergeCell ref="AM66:AM70"/>
    <mergeCell ref="AK71:AK72"/>
    <mergeCell ref="AL71:AL72"/>
    <mergeCell ref="AM71:AM72"/>
    <mergeCell ref="AN54:AN56"/>
    <mergeCell ref="AO54:AO56"/>
    <mergeCell ref="AN57:AN58"/>
    <mergeCell ref="AO57:AO58"/>
    <mergeCell ref="AK54:AK56"/>
    <mergeCell ref="AL54:AL56"/>
    <mergeCell ref="AM54:AM56"/>
    <mergeCell ref="AO71:AO72"/>
    <mergeCell ref="AK9:AM9"/>
    <mergeCell ref="AK10:AK11"/>
    <mergeCell ref="AL10:AL11"/>
    <mergeCell ref="AM10:AM11"/>
    <mergeCell ref="AK13:AK16"/>
    <mergeCell ref="AL13:AL16"/>
    <mergeCell ref="AM13:AM16"/>
    <mergeCell ref="AK18:AK21"/>
    <mergeCell ref="AL18:AL21"/>
    <mergeCell ref="AM18:AM21"/>
    <mergeCell ref="AK22:AK23"/>
    <mergeCell ref="AL22:AL23"/>
    <mergeCell ref="AM22:AM23"/>
    <mergeCell ref="AK24:AK25"/>
    <mergeCell ref="AL24:AL25"/>
    <mergeCell ref="AM24:AM25"/>
    <mergeCell ref="AK26:AK29"/>
    <mergeCell ref="AN66:AN70"/>
    <mergeCell ref="AO66:AO70"/>
    <mergeCell ref="AN71:AN72"/>
    <mergeCell ref="CG9:CG11"/>
    <mergeCell ref="CH9:CH11"/>
    <mergeCell ref="AK39:AK41"/>
    <mergeCell ref="AL39:AL41"/>
    <mergeCell ref="AM39:AM41"/>
    <mergeCell ref="AK42:AK44"/>
    <mergeCell ref="AL42:AL44"/>
    <mergeCell ref="AM42:AM44"/>
    <mergeCell ref="AK46:AK48"/>
    <mergeCell ref="AL46:AL48"/>
    <mergeCell ref="AM46:AM48"/>
    <mergeCell ref="AK49:AK50"/>
    <mergeCell ref="AL49:AL50"/>
    <mergeCell ref="AM49:AM50"/>
    <mergeCell ref="AK51:AK53"/>
    <mergeCell ref="AL51:AL53"/>
    <mergeCell ref="AM51:AM53"/>
    <mergeCell ref="AM33:AM34"/>
    <mergeCell ref="AK57:AK58"/>
    <mergeCell ref="AL57:AL58"/>
    <mergeCell ref="AM57:AM58"/>
    <mergeCell ref="AK35:AK37"/>
    <mergeCell ref="AL35:AL37"/>
    <mergeCell ref="AM35:AM37"/>
    <mergeCell ref="AK60:AK62"/>
    <mergeCell ref="AL60:AL62"/>
    <mergeCell ref="AM60:AM62"/>
    <mergeCell ref="AK63:AK65"/>
    <mergeCell ref="AL63:AL65"/>
  </mergeCells>
  <printOptions horizontalCentered="1"/>
  <pageMargins left="0.7" right="0.7" top="0.75" bottom="0.75" header="0.3" footer="0.3"/>
  <pageSetup scale="22" orientation="landscape" horizontalDpi="0" verticalDpi="0"/>
  <headerFooter>
    <oddHeader>&amp;C&amp;"Calibri,Negrita"&amp;18&amp;K000000PLAN OPERATIVO ANUAL VIGENCIA 2021
PROCESO MISIONAL
ESE HOSPITAL DE LA VEGA</oddHeader>
    <oddFooter>&amp;L&amp;"Calibri,Normal"&amp;K000000
Dra Viviana Marcela Clavijo
Gerente</oddFooter>
  </headerFooter>
  <rowBreaks count="2" manualBreakCount="2">
    <brk id="32" max="94" man="1"/>
    <brk id="53" max="94" man="1"/>
  </rowBreaks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R958"/>
  <sheetViews>
    <sheetView view="pageBreakPreview" zoomScale="75" zoomScaleNormal="100" zoomScaleSheetLayoutView="64" workbookViewId="0">
      <pane xSplit="7" ySplit="12" topLeftCell="H19" activePane="bottomRight" state="frozen"/>
      <selection pane="topRight" activeCell="H1" sqref="H1"/>
      <selection pane="bottomLeft" activeCell="A13" sqref="A13"/>
      <selection pane="bottomRight" activeCell="BU13" sqref="BU13:BU16"/>
    </sheetView>
  </sheetViews>
  <sheetFormatPr baseColWidth="10" defaultColWidth="14.5" defaultRowHeight="15" customHeight="1" x14ac:dyDescent="0.2"/>
  <cols>
    <col min="1" max="1" width="17.33203125" style="46" customWidth="1"/>
    <col min="2" max="2" width="13.33203125" style="46" customWidth="1"/>
    <col min="3" max="3" width="23.33203125" style="46" customWidth="1"/>
    <col min="4" max="4" width="17.1640625" style="52" customWidth="1"/>
    <col min="5" max="5" width="15.5" style="52" customWidth="1"/>
    <col min="6" max="6" width="19.33203125" style="52" customWidth="1"/>
    <col min="7" max="7" width="11" style="52" customWidth="1"/>
    <col min="8" max="8" width="11.5" style="46" customWidth="1"/>
    <col min="9" max="9" width="7.6640625" style="46" customWidth="1"/>
    <col min="10" max="10" width="11.5" style="46" customWidth="1"/>
    <col min="11" max="14" width="11.5" style="46" hidden="1" customWidth="1"/>
    <col min="15" max="15" width="13.83203125" style="46" hidden="1" customWidth="1"/>
    <col min="16" max="17" width="11.6640625" style="46" hidden="1" customWidth="1"/>
    <col min="18" max="18" width="14.1640625" style="46" hidden="1" customWidth="1"/>
    <col min="19" max="19" width="11.6640625" style="46" hidden="1" customWidth="1"/>
    <col min="20" max="20" width="14.1640625" style="46" hidden="1" customWidth="1"/>
    <col min="21" max="21" width="14.6640625" style="46" hidden="1" customWidth="1"/>
    <col min="22" max="25" width="11.6640625" style="46" hidden="1" customWidth="1"/>
    <col min="26" max="26" width="14.5" style="46" hidden="1" customWidth="1"/>
    <col min="27" max="28" width="11.6640625" style="46" hidden="1" customWidth="1"/>
    <col min="29" max="29" width="13.83203125" style="46" hidden="1" customWidth="1"/>
    <col min="30" max="31" width="11.6640625" style="46" hidden="1" customWidth="1"/>
    <col min="32" max="32" width="14.1640625" style="46" hidden="1" customWidth="1"/>
    <col min="33" max="33" width="11.6640625" style="46" hidden="1" customWidth="1"/>
    <col min="34" max="34" width="14.1640625" style="46" hidden="1" customWidth="1"/>
    <col min="35" max="35" width="14.6640625" style="46" hidden="1" customWidth="1"/>
    <col min="36" max="36" width="11.6640625" style="46" hidden="1" customWidth="1"/>
    <col min="37" max="37" width="14.1640625" style="46" hidden="1" customWidth="1"/>
    <col min="38" max="38" width="14.6640625" style="46" hidden="1" customWidth="1"/>
    <col min="39" max="42" width="11.6640625" style="46" hidden="1" customWidth="1"/>
    <col min="43" max="43" width="14.5" style="46" hidden="1" customWidth="1"/>
    <col min="44" max="45" width="11.6640625" style="46" hidden="1" customWidth="1"/>
    <col min="46" max="46" width="13.83203125" style="46" hidden="1" customWidth="1"/>
    <col min="47" max="48" width="11.6640625" style="46" hidden="1" customWidth="1"/>
    <col min="49" max="49" width="14.1640625" style="46" hidden="1" customWidth="1"/>
    <col min="50" max="50" width="11.6640625" style="46" hidden="1" customWidth="1"/>
    <col min="51" max="51" width="14.1640625" style="46" hidden="1" customWidth="1"/>
    <col min="52" max="52" width="14.6640625" style="46" hidden="1" customWidth="1"/>
    <col min="53" max="62" width="11.6640625" style="46" hidden="1" customWidth="1"/>
    <col min="63" max="63" width="14.1640625" style="46" hidden="1" customWidth="1"/>
    <col min="64" max="64" width="14.6640625" style="46" hidden="1" customWidth="1"/>
    <col min="65" max="65" width="11.6640625" style="46" hidden="1" customWidth="1"/>
    <col min="66" max="66" width="14.1640625" style="46" hidden="1" customWidth="1"/>
    <col min="67" max="67" width="14.6640625" style="46" hidden="1" customWidth="1"/>
    <col min="68" max="68" width="11.6640625" style="46" hidden="1" customWidth="1"/>
    <col min="69" max="69" width="14.1640625" style="46" customWidth="1"/>
    <col min="70" max="70" width="14.6640625" style="46" customWidth="1"/>
    <col min="71" max="73" width="11.6640625" style="46" customWidth="1"/>
    <col min="74" max="74" width="11.6640625" style="233" customWidth="1"/>
    <col min="75" max="78" width="11.6640625" style="46" customWidth="1"/>
    <col min="79" max="79" width="41.5" style="46" customWidth="1"/>
    <col min="80" max="82" width="12.5" style="46" customWidth="1"/>
    <col min="83" max="83" width="26.33203125" style="549" customWidth="1"/>
    <col min="84" max="85" width="12.5" style="46" customWidth="1"/>
    <col min="86" max="86" width="20.33203125" style="549" customWidth="1"/>
    <col min="87" max="88" width="12.5" style="46" customWidth="1"/>
    <col min="89" max="89" width="23.83203125" style="549" customWidth="1"/>
    <col min="90" max="91" width="12.5" style="46" customWidth="1"/>
    <col min="92" max="92" width="20.33203125" style="549" customWidth="1"/>
    <col min="93" max="93" width="11.5" style="46" customWidth="1"/>
    <col min="94" max="94" width="11.83203125" style="46" customWidth="1"/>
    <col min="95" max="95" width="10.6640625" style="46" customWidth="1"/>
    <col min="96" max="99" width="11.5" style="46" customWidth="1"/>
    <col min="100" max="100" width="30.1640625" style="46" customWidth="1"/>
    <col min="101" max="101" width="35.33203125" style="46" customWidth="1"/>
    <col min="102" max="111" width="11.5" style="46" customWidth="1"/>
    <col min="112" max="16384" width="14.5" style="46"/>
  </cols>
  <sheetData>
    <row r="1" spans="1:96" s="2" customFormat="1" ht="16" x14ac:dyDescent="0.2">
      <c r="A1" s="969"/>
      <c r="B1" s="970"/>
      <c r="C1" s="970"/>
      <c r="D1" s="970" t="s">
        <v>0</v>
      </c>
      <c r="E1" s="970"/>
      <c r="F1" s="970"/>
      <c r="G1" s="970"/>
      <c r="H1" s="970"/>
      <c r="I1" s="970"/>
      <c r="J1" s="970"/>
      <c r="K1" s="970"/>
      <c r="L1" s="970"/>
      <c r="M1" s="970"/>
      <c r="N1" s="970"/>
      <c r="O1" s="970"/>
      <c r="P1" s="970"/>
      <c r="Q1" s="970"/>
      <c r="R1" s="970"/>
      <c r="S1" s="970"/>
      <c r="T1" s="970"/>
      <c r="U1" s="970"/>
      <c r="V1" s="970"/>
      <c r="W1" s="970"/>
      <c r="X1" s="970"/>
      <c r="Y1" s="970"/>
      <c r="Z1" s="970"/>
      <c r="AA1" s="970"/>
      <c r="AB1" s="970"/>
      <c r="AC1" s="970"/>
      <c r="AD1" s="970"/>
      <c r="AE1" s="970"/>
      <c r="AF1" s="970"/>
      <c r="AG1" s="970"/>
      <c r="AH1" s="970"/>
      <c r="AI1" s="970"/>
      <c r="AJ1" s="970"/>
      <c r="AK1" s="970"/>
      <c r="AL1" s="970"/>
      <c r="AM1" s="970"/>
      <c r="AN1" s="970"/>
      <c r="AO1" s="970"/>
      <c r="AP1" s="970"/>
      <c r="AQ1" s="970"/>
      <c r="AR1" s="970"/>
      <c r="AS1" s="970"/>
      <c r="AT1" s="970"/>
      <c r="AU1" s="970"/>
      <c r="AV1" s="970"/>
      <c r="AW1" s="970"/>
      <c r="AX1" s="970"/>
      <c r="AY1" s="970"/>
      <c r="AZ1" s="970"/>
      <c r="BA1" s="970"/>
      <c r="BB1" s="970"/>
      <c r="BC1" s="970"/>
      <c r="BD1" s="970"/>
      <c r="BE1" s="970"/>
      <c r="BF1" s="970"/>
      <c r="BG1" s="970"/>
      <c r="BH1" s="970"/>
      <c r="BI1" s="970"/>
      <c r="BJ1" s="970"/>
      <c r="BK1" s="970"/>
      <c r="BL1" s="970"/>
      <c r="BM1" s="970"/>
      <c r="BN1" s="970"/>
      <c r="BO1" s="970"/>
      <c r="BP1" s="970"/>
      <c r="BQ1" s="970"/>
      <c r="BR1" s="970"/>
      <c r="BS1" s="970"/>
      <c r="BT1" s="970"/>
      <c r="BU1" s="970"/>
      <c r="BV1" s="970"/>
      <c r="BW1" s="970"/>
      <c r="BX1" s="970"/>
      <c r="BY1" s="970"/>
      <c r="BZ1" s="970"/>
      <c r="CA1" s="970"/>
      <c r="CB1" s="970"/>
      <c r="CC1" s="970"/>
      <c r="CD1" s="970"/>
      <c r="CE1" s="970"/>
      <c r="CF1" s="970"/>
      <c r="CG1" s="970"/>
      <c r="CH1" s="970"/>
      <c r="CI1" s="970"/>
      <c r="CJ1" s="970"/>
      <c r="CK1" s="970"/>
      <c r="CL1" s="970"/>
      <c r="CM1" s="466"/>
      <c r="CN1" s="540"/>
      <c r="CO1" s="970"/>
      <c r="CP1" s="970"/>
      <c r="CQ1" s="975"/>
      <c r="CR1" s="1"/>
    </row>
    <row r="2" spans="1:96" s="2" customFormat="1" ht="17" customHeight="1" x14ac:dyDescent="0.2">
      <c r="A2" s="971"/>
      <c r="B2" s="972"/>
      <c r="C2" s="972"/>
      <c r="D2" s="947" t="s">
        <v>1</v>
      </c>
      <c r="E2" s="947"/>
      <c r="F2" s="947"/>
      <c r="G2" s="947"/>
      <c r="H2" s="947"/>
      <c r="I2" s="947"/>
      <c r="J2" s="947"/>
      <c r="K2" s="947"/>
      <c r="L2" s="947"/>
      <c r="M2" s="947"/>
      <c r="N2" s="947"/>
      <c r="O2" s="947"/>
      <c r="P2" s="947"/>
      <c r="Q2" s="947"/>
      <c r="R2" s="947"/>
      <c r="S2" s="947"/>
      <c r="T2" s="947"/>
      <c r="U2" s="947"/>
      <c r="V2" s="947"/>
      <c r="W2" s="947"/>
      <c r="X2" s="947"/>
      <c r="Y2" s="947"/>
      <c r="Z2" s="947"/>
      <c r="AA2" s="947"/>
      <c r="AB2" s="947"/>
      <c r="AC2" s="947"/>
      <c r="AD2" s="947"/>
      <c r="AE2" s="947"/>
      <c r="AF2" s="947"/>
      <c r="AG2" s="947"/>
      <c r="AH2" s="947"/>
      <c r="AI2" s="947"/>
      <c r="AJ2" s="947"/>
      <c r="AK2" s="947"/>
      <c r="AL2" s="947"/>
      <c r="AM2" s="947"/>
      <c r="AN2" s="947"/>
      <c r="AO2" s="947"/>
      <c r="AP2" s="947"/>
      <c r="AQ2" s="947"/>
      <c r="AR2" s="947"/>
      <c r="AS2" s="947"/>
      <c r="AT2" s="947"/>
      <c r="AU2" s="947"/>
      <c r="AV2" s="947"/>
      <c r="AW2" s="947"/>
      <c r="AX2" s="947"/>
      <c r="AY2" s="947"/>
      <c r="AZ2" s="947"/>
      <c r="BA2" s="947"/>
      <c r="BB2" s="947"/>
      <c r="BC2" s="947"/>
      <c r="BD2" s="947"/>
      <c r="BE2" s="947"/>
      <c r="BF2" s="947"/>
      <c r="BG2" s="947"/>
      <c r="BH2" s="947"/>
      <c r="BI2" s="947"/>
      <c r="BJ2" s="947"/>
      <c r="BK2" s="947"/>
      <c r="BL2" s="947"/>
      <c r="BM2" s="947"/>
      <c r="BN2" s="947"/>
      <c r="BO2" s="947"/>
      <c r="BP2" s="947"/>
      <c r="BQ2" s="947"/>
      <c r="BR2" s="947"/>
      <c r="BS2" s="947"/>
      <c r="BT2" s="947"/>
      <c r="BU2" s="947"/>
      <c r="BV2" s="947"/>
      <c r="BW2" s="947"/>
      <c r="BX2" s="947"/>
      <c r="BY2" s="947"/>
      <c r="BZ2" s="947"/>
      <c r="CA2" s="947"/>
      <c r="CB2" s="947"/>
      <c r="CC2" s="947"/>
      <c r="CD2" s="947"/>
      <c r="CE2" s="947"/>
      <c r="CF2" s="947"/>
      <c r="CG2" s="947"/>
      <c r="CH2" s="947"/>
      <c r="CI2" s="947"/>
      <c r="CJ2" s="947"/>
      <c r="CK2" s="947"/>
      <c r="CL2" s="947"/>
      <c r="CM2" s="467"/>
      <c r="CN2" s="537"/>
      <c r="CO2" s="972"/>
      <c r="CP2" s="972"/>
      <c r="CQ2" s="976"/>
      <c r="CR2" s="1"/>
    </row>
    <row r="3" spans="1:96" s="2" customFormat="1" ht="17" customHeight="1" x14ac:dyDescent="0.2">
      <c r="A3" s="971"/>
      <c r="B3" s="972"/>
      <c r="C3" s="972"/>
      <c r="D3" s="947" t="s">
        <v>2</v>
      </c>
      <c r="E3" s="947"/>
      <c r="F3" s="947"/>
      <c r="G3" s="947"/>
      <c r="H3" s="947"/>
      <c r="I3" s="947"/>
      <c r="J3" s="947"/>
      <c r="K3" s="947"/>
      <c r="L3" s="947"/>
      <c r="M3" s="947"/>
      <c r="N3" s="947"/>
      <c r="O3" s="947"/>
      <c r="P3" s="947"/>
      <c r="Q3" s="947"/>
      <c r="R3" s="947"/>
      <c r="S3" s="947"/>
      <c r="T3" s="947"/>
      <c r="U3" s="947"/>
      <c r="V3" s="947"/>
      <c r="W3" s="947"/>
      <c r="X3" s="947"/>
      <c r="Y3" s="947"/>
      <c r="Z3" s="947"/>
      <c r="AA3" s="947"/>
      <c r="AB3" s="947"/>
      <c r="AC3" s="947"/>
      <c r="AD3" s="947"/>
      <c r="AE3" s="947"/>
      <c r="AF3" s="947"/>
      <c r="AG3" s="947"/>
      <c r="AH3" s="947"/>
      <c r="AI3" s="947"/>
      <c r="AJ3" s="947"/>
      <c r="AK3" s="947"/>
      <c r="AL3" s="947"/>
      <c r="AM3" s="947"/>
      <c r="AN3" s="947"/>
      <c r="AO3" s="947"/>
      <c r="AP3" s="947"/>
      <c r="AQ3" s="947"/>
      <c r="AR3" s="947"/>
      <c r="AS3" s="947"/>
      <c r="AT3" s="947"/>
      <c r="AU3" s="947"/>
      <c r="AV3" s="947"/>
      <c r="AW3" s="947"/>
      <c r="AX3" s="947"/>
      <c r="AY3" s="947"/>
      <c r="AZ3" s="947"/>
      <c r="BA3" s="947"/>
      <c r="BB3" s="947"/>
      <c r="BC3" s="947"/>
      <c r="BD3" s="947"/>
      <c r="BE3" s="947"/>
      <c r="BF3" s="947"/>
      <c r="BG3" s="947"/>
      <c r="BH3" s="947"/>
      <c r="BI3" s="947"/>
      <c r="BJ3" s="947"/>
      <c r="BK3" s="947"/>
      <c r="BL3" s="947"/>
      <c r="BM3" s="947"/>
      <c r="BN3" s="947"/>
      <c r="BO3" s="947"/>
      <c r="BP3" s="947"/>
      <c r="BQ3" s="947"/>
      <c r="BR3" s="947"/>
      <c r="BS3" s="947"/>
      <c r="BT3" s="947"/>
      <c r="BU3" s="947"/>
      <c r="BV3" s="947"/>
      <c r="BW3" s="947"/>
      <c r="BX3" s="947"/>
      <c r="BY3" s="947"/>
      <c r="BZ3" s="947"/>
      <c r="CA3" s="947"/>
      <c r="CB3" s="947"/>
      <c r="CC3" s="947"/>
      <c r="CD3" s="947"/>
      <c r="CE3" s="947"/>
      <c r="CF3" s="947"/>
      <c r="CG3" s="947"/>
      <c r="CH3" s="947"/>
      <c r="CI3" s="947"/>
      <c r="CJ3" s="947"/>
      <c r="CK3" s="947"/>
      <c r="CL3" s="947"/>
      <c r="CM3" s="467"/>
      <c r="CN3" s="537"/>
      <c r="CO3" s="972"/>
      <c r="CP3" s="972"/>
      <c r="CQ3" s="976"/>
      <c r="CR3" s="1"/>
    </row>
    <row r="4" spans="1:96" s="2" customFormat="1" ht="16" x14ac:dyDescent="0.2">
      <c r="A4" s="971"/>
      <c r="B4" s="972"/>
      <c r="C4" s="972"/>
      <c r="D4" s="948" t="s">
        <v>3</v>
      </c>
      <c r="E4" s="948"/>
      <c r="F4" s="948" t="s">
        <v>140</v>
      </c>
      <c r="G4" s="948"/>
      <c r="H4" s="948"/>
      <c r="I4" s="948"/>
      <c r="J4" s="948"/>
      <c r="K4" s="948"/>
      <c r="L4" s="948"/>
      <c r="M4" s="948"/>
      <c r="N4" s="948"/>
      <c r="O4" s="948"/>
      <c r="P4" s="948"/>
      <c r="Q4" s="948"/>
      <c r="R4" s="948"/>
      <c r="S4" s="948"/>
      <c r="T4" s="948"/>
      <c r="U4" s="948"/>
      <c r="V4" s="948"/>
      <c r="W4" s="948"/>
      <c r="X4" s="948"/>
      <c r="Y4" s="948"/>
      <c r="Z4" s="948"/>
      <c r="AA4" s="948"/>
      <c r="AB4" s="948"/>
      <c r="AC4" s="948"/>
      <c r="AD4" s="948"/>
      <c r="AE4" s="948"/>
      <c r="AF4" s="948"/>
      <c r="AG4" s="948"/>
      <c r="AH4" s="948"/>
      <c r="AI4" s="948"/>
      <c r="AJ4" s="948"/>
      <c r="AK4" s="948"/>
      <c r="AL4" s="948"/>
      <c r="AM4" s="948"/>
      <c r="AN4" s="948"/>
      <c r="AO4" s="948"/>
      <c r="AP4" s="948"/>
      <c r="AQ4" s="948"/>
      <c r="AR4" s="948"/>
      <c r="AS4" s="948"/>
      <c r="AT4" s="948"/>
      <c r="AU4" s="948"/>
      <c r="AV4" s="948"/>
      <c r="AW4" s="948"/>
      <c r="AX4" s="948"/>
      <c r="AY4" s="948"/>
      <c r="AZ4" s="948"/>
      <c r="BA4" s="948"/>
      <c r="BB4" s="948"/>
      <c r="BC4" s="948"/>
      <c r="BD4" s="948"/>
      <c r="BE4" s="948"/>
      <c r="BF4" s="948"/>
      <c r="BG4" s="948"/>
      <c r="BH4" s="948"/>
      <c r="BI4" s="948"/>
      <c r="BJ4" s="948"/>
      <c r="BK4" s="948"/>
      <c r="BL4" s="948"/>
      <c r="BM4" s="948"/>
      <c r="BN4" s="948"/>
      <c r="BO4" s="948"/>
      <c r="BP4" s="948"/>
      <c r="BQ4" s="948"/>
      <c r="BR4" s="948"/>
      <c r="BS4" s="948"/>
      <c r="BT4" s="948"/>
      <c r="BU4" s="948"/>
      <c r="BV4" s="948"/>
      <c r="BW4" s="948"/>
      <c r="BX4" s="948"/>
      <c r="BY4" s="948"/>
      <c r="BZ4" s="948"/>
      <c r="CA4" s="948"/>
      <c r="CB4" s="948"/>
      <c r="CC4" s="948"/>
      <c r="CD4" s="948"/>
      <c r="CE4" s="948"/>
      <c r="CF4" s="948"/>
      <c r="CG4" s="948"/>
      <c r="CH4" s="948"/>
      <c r="CI4" s="948"/>
      <c r="CJ4" s="948"/>
      <c r="CK4" s="948"/>
      <c r="CL4" s="948"/>
      <c r="CM4" s="464"/>
      <c r="CN4" s="550"/>
      <c r="CO4" s="972"/>
      <c r="CP4" s="972"/>
      <c r="CQ4" s="976"/>
      <c r="CR4" s="1"/>
    </row>
    <row r="5" spans="1:96" s="2" customFormat="1" ht="15" customHeight="1" x14ac:dyDescent="0.2">
      <c r="A5" s="971"/>
      <c r="B5" s="972"/>
      <c r="C5" s="972"/>
      <c r="D5" s="948" t="s">
        <v>4</v>
      </c>
      <c r="E5" s="948"/>
      <c r="F5" s="948" t="s">
        <v>141</v>
      </c>
      <c r="G5" s="948"/>
      <c r="H5" s="948"/>
      <c r="I5" s="948"/>
      <c r="J5" s="948"/>
      <c r="K5" s="948"/>
      <c r="L5" s="948"/>
      <c r="M5" s="948"/>
      <c r="N5" s="948"/>
      <c r="O5" s="948"/>
      <c r="P5" s="948"/>
      <c r="Q5" s="948"/>
      <c r="R5" s="948"/>
      <c r="S5" s="948"/>
      <c r="T5" s="948"/>
      <c r="U5" s="948"/>
      <c r="V5" s="948"/>
      <c r="W5" s="948"/>
      <c r="X5" s="948"/>
      <c r="Y5" s="948"/>
      <c r="Z5" s="948"/>
      <c r="AA5" s="948"/>
      <c r="AB5" s="948"/>
      <c r="AC5" s="948"/>
      <c r="AD5" s="948"/>
      <c r="AE5" s="948"/>
      <c r="AF5" s="948"/>
      <c r="AG5" s="948"/>
      <c r="AH5" s="948"/>
      <c r="AI5" s="948"/>
      <c r="AJ5" s="948"/>
      <c r="AK5" s="948"/>
      <c r="AL5" s="948"/>
      <c r="AM5" s="948"/>
      <c r="AN5" s="948"/>
      <c r="AO5" s="948"/>
      <c r="AP5" s="948"/>
      <c r="AQ5" s="948"/>
      <c r="AR5" s="948"/>
      <c r="AS5" s="948"/>
      <c r="AT5" s="948"/>
      <c r="AU5" s="948"/>
      <c r="AV5" s="948"/>
      <c r="AW5" s="948"/>
      <c r="AX5" s="948"/>
      <c r="AY5" s="948"/>
      <c r="AZ5" s="948"/>
      <c r="BA5" s="948"/>
      <c r="BB5" s="948"/>
      <c r="BC5" s="948"/>
      <c r="BD5" s="948"/>
      <c r="BE5" s="948"/>
      <c r="BF5" s="948"/>
      <c r="BG5" s="948"/>
      <c r="BH5" s="948"/>
      <c r="BI5" s="948"/>
      <c r="BJ5" s="948"/>
      <c r="BK5" s="948"/>
      <c r="BL5" s="948"/>
      <c r="BM5" s="948"/>
      <c r="BN5" s="948"/>
      <c r="BO5" s="948"/>
      <c r="BP5" s="948"/>
      <c r="BQ5" s="948"/>
      <c r="BR5" s="948"/>
      <c r="BS5" s="948"/>
      <c r="BT5" s="948"/>
      <c r="BU5" s="948"/>
      <c r="BV5" s="948"/>
      <c r="BW5" s="948"/>
      <c r="BX5" s="948"/>
      <c r="BY5" s="948"/>
      <c r="BZ5" s="948"/>
      <c r="CA5" s="948"/>
      <c r="CB5" s="948"/>
      <c r="CC5" s="948"/>
      <c r="CD5" s="948"/>
      <c r="CE5" s="948"/>
      <c r="CF5" s="948"/>
      <c r="CG5" s="948"/>
      <c r="CH5" s="948"/>
      <c r="CI5" s="948"/>
      <c r="CJ5" s="948"/>
      <c r="CK5" s="948"/>
      <c r="CL5" s="948"/>
      <c r="CM5" s="464"/>
      <c r="CN5" s="550"/>
      <c r="CO5" s="972"/>
      <c r="CP5" s="972"/>
      <c r="CQ5" s="976"/>
      <c r="CR5" s="1"/>
    </row>
    <row r="6" spans="1:96" s="2" customFormat="1" ht="15" customHeight="1" x14ac:dyDescent="0.2">
      <c r="A6" s="971"/>
      <c r="B6" s="972"/>
      <c r="C6" s="972"/>
      <c r="D6" s="948" t="s">
        <v>5</v>
      </c>
      <c r="E6" s="948"/>
      <c r="F6" s="948"/>
      <c r="G6" s="948"/>
      <c r="H6" s="948"/>
      <c r="I6" s="948"/>
      <c r="J6" s="948"/>
      <c r="K6" s="948"/>
      <c r="L6" s="948"/>
      <c r="M6" s="948"/>
      <c r="N6" s="948"/>
      <c r="O6" s="948"/>
      <c r="P6" s="948"/>
      <c r="Q6" s="948"/>
      <c r="R6" s="948"/>
      <c r="S6" s="948"/>
      <c r="T6" s="948"/>
      <c r="U6" s="948"/>
      <c r="V6" s="948"/>
      <c r="W6" s="948"/>
      <c r="X6" s="948"/>
      <c r="Y6" s="948"/>
      <c r="Z6" s="948"/>
      <c r="AA6" s="948"/>
      <c r="AB6" s="948"/>
      <c r="AC6" s="948"/>
      <c r="AD6" s="948"/>
      <c r="AE6" s="948"/>
      <c r="AF6" s="948"/>
      <c r="AG6" s="948"/>
      <c r="AH6" s="948"/>
      <c r="AI6" s="948"/>
      <c r="AJ6" s="948"/>
      <c r="AK6" s="948"/>
      <c r="AL6" s="948"/>
      <c r="AM6" s="948"/>
      <c r="AN6" s="948"/>
      <c r="AO6" s="948"/>
      <c r="AP6" s="948"/>
      <c r="AQ6" s="948"/>
      <c r="AR6" s="948"/>
      <c r="AS6" s="948"/>
      <c r="AT6" s="948"/>
      <c r="AU6" s="948"/>
      <c r="AV6" s="948"/>
      <c r="AW6" s="948"/>
      <c r="AX6" s="948"/>
      <c r="AY6" s="948"/>
      <c r="AZ6" s="948"/>
      <c r="BA6" s="948"/>
      <c r="BB6" s="948"/>
      <c r="BC6" s="948"/>
      <c r="BD6" s="948"/>
      <c r="BE6" s="948"/>
      <c r="BF6" s="948"/>
      <c r="BG6" s="948"/>
      <c r="BH6" s="948"/>
      <c r="BI6" s="948"/>
      <c r="BJ6" s="948"/>
      <c r="BK6" s="948"/>
      <c r="BL6" s="948"/>
      <c r="BM6" s="948"/>
      <c r="BN6" s="948"/>
      <c r="BO6" s="948"/>
      <c r="BP6" s="948"/>
      <c r="BQ6" s="948"/>
      <c r="BR6" s="948"/>
      <c r="BS6" s="948"/>
      <c r="BT6" s="948"/>
      <c r="BU6" s="948"/>
      <c r="BV6" s="948"/>
      <c r="BW6" s="948"/>
      <c r="BX6" s="948"/>
      <c r="BY6" s="948"/>
      <c r="BZ6" s="948"/>
      <c r="CA6" s="948"/>
      <c r="CB6" s="948"/>
      <c r="CC6" s="948"/>
      <c r="CD6" s="948"/>
      <c r="CE6" s="948"/>
      <c r="CF6" s="948"/>
      <c r="CG6" s="948"/>
      <c r="CH6" s="948"/>
      <c r="CI6" s="948"/>
      <c r="CJ6" s="948"/>
      <c r="CK6" s="948"/>
      <c r="CL6" s="948"/>
      <c r="CM6" s="464"/>
      <c r="CN6" s="550"/>
      <c r="CO6" s="972"/>
      <c r="CP6" s="972"/>
      <c r="CQ6" s="976"/>
      <c r="CR6" s="1"/>
    </row>
    <row r="7" spans="1:96" s="2" customFormat="1" ht="15" customHeight="1" thickBot="1" x14ac:dyDescent="0.25">
      <c r="A7" s="973"/>
      <c r="B7" s="974"/>
      <c r="C7" s="974"/>
      <c r="D7" s="951" t="s">
        <v>6</v>
      </c>
      <c r="E7" s="951"/>
      <c r="F7" s="951" t="s">
        <v>139</v>
      </c>
      <c r="G7" s="951"/>
      <c r="H7" s="951"/>
      <c r="I7" s="951"/>
      <c r="J7" s="951"/>
      <c r="K7" s="951"/>
      <c r="L7" s="951"/>
      <c r="M7" s="951"/>
      <c r="N7" s="951"/>
      <c r="O7" s="951"/>
      <c r="P7" s="951"/>
      <c r="Q7" s="951"/>
      <c r="R7" s="951"/>
      <c r="S7" s="951"/>
      <c r="T7" s="951"/>
      <c r="U7" s="951"/>
      <c r="V7" s="951"/>
      <c r="W7" s="951"/>
      <c r="X7" s="951"/>
      <c r="Y7" s="951"/>
      <c r="Z7" s="951"/>
      <c r="AA7" s="951"/>
      <c r="AB7" s="951"/>
      <c r="AC7" s="951"/>
      <c r="AD7" s="951"/>
      <c r="AE7" s="951"/>
      <c r="AF7" s="951"/>
      <c r="AG7" s="951"/>
      <c r="AH7" s="951"/>
      <c r="AI7" s="951"/>
      <c r="AJ7" s="951"/>
      <c r="AK7" s="951"/>
      <c r="AL7" s="951"/>
      <c r="AM7" s="951"/>
      <c r="AN7" s="951"/>
      <c r="AO7" s="951"/>
      <c r="AP7" s="951"/>
      <c r="AQ7" s="951"/>
      <c r="AR7" s="951"/>
      <c r="AS7" s="951"/>
      <c r="AT7" s="951"/>
      <c r="AU7" s="951"/>
      <c r="AV7" s="951"/>
      <c r="AW7" s="951"/>
      <c r="AX7" s="951"/>
      <c r="AY7" s="951"/>
      <c r="AZ7" s="951"/>
      <c r="BA7" s="951"/>
      <c r="BB7" s="951"/>
      <c r="BC7" s="951"/>
      <c r="BD7" s="951"/>
      <c r="BE7" s="951"/>
      <c r="BF7" s="951"/>
      <c r="BG7" s="951"/>
      <c r="BH7" s="951"/>
      <c r="BI7" s="951"/>
      <c r="BJ7" s="951"/>
      <c r="BK7" s="951"/>
      <c r="BL7" s="951"/>
      <c r="BM7" s="951"/>
      <c r="BN7" s="951"/>
      <c r="BO7" s="951"/>
      <c r="BP7" s="951"/>
      <c r="BQ7" s="951"/>
      <c r="BR7" s="951"/>
      <c r="BS7" s="951"/>
      <c r="BT7" s="951"/>
      <c r="BU7" s="951"/>
      <c r="BV7" s="951"/>
      <c r="BW7" s="951"/>
      <c r="BX7" s="951"/>
      <c r="BY7" s="951"/>
      <c r="BZ7" s="951"/>
      <c r="CA7" s="951"/>
      <c r="CB7" s="951"/>
      <c r="CC7" s="951"/>
      <c r="CD7" s="951"/>
      <c r="CE7" s="951"/>
      <c r="CF7" s="951"/>
      <c r="CG7" s="951"/>
      <c r="CH7" s="951"/>
      <c r="CI7" s="951"/>
      <c r="CJ7" s="951"/>
      <c r="CK7" s="951"/>
      <c r="CL7" s="951"/>
      <c r="CM7" s="465"/>
      <c r="CN7" s="551"/>
      <c r="CO7" s="974"/>
      <c r="CP7" s="974"/>
      <c r="CQ7" s="977"/>
      <c r="CR7" s="1"/>
    </row>
    <row r="8" spans="1:96" s="2" customFormat="1" ht="15" customHeight="1" thickBot="1" x14ac:dyDescent="0.25">
      <c r="A8" s="958"/>
      <c r="B8" s="959"/>
      <c r="C8" s="959"/>
      <c r="D8" s="959"/>
      <c r="E8" s="959"/>
      <c r="F8" s="959"/>
      <c r="G8" s="959"/>
      <c r="H8" s="959"/>
      <c r="I8" s="959"/>
      <c r="J8" s="959"/>
      <c r="K8" s="959"/>
      <c r="L8" s="959"/>
      <c r="M8" s="959"/>
      <c r="N8" s="959"/>
      <c r="O8" s="959"/>
      <c r="P8" s="959"/>
      <c r="Q8" s="959"/>
      <c r="R8" s="959"/>
      <c r="S8" s="959"/>
      <c r="T8" s="959"/>
      <c r="U8" s="959"/>
      <c r="V8" s="959"/>
      <c r="W8" s="959"/>
      <c r="X8" s="959"/>
      <c r="Y8" s="959"/>
      <c r="Z8" s="959"/>
      <c r="AA8" s="959"/>
      <c r="AB8" s="959"/>
      <c r="AC8" s="959"/>
      <c r="AD8" s="959"/>
      <c r="AE8" s="959"/>
      <c r="AF8" s="959"/>
      <c r="AG8" s="959"/>
      <c r="AH8" s="959"/>
      <c r="AI8" s="959"/>
      <c r="AJ8" s="959"/>
      <c r="AK8" s="959"/>
      <c r="AL8" s="959"/>
      <c r="AM8" s="959"/>
      <c r="AN8" s="959"/>
      <c r="AO8" s="959"/>
      <c r="AP8" s="959"/>
      <c r="AQ8" s="959"/>
      <c r="AR8" s="959"/>
      <c r="AS8" s="959"/>
      <c r="AT8" s="959"/>
      <c r="AU8" s="959"/>
      <c r="AV8" s="959"/>
      <c r="AW8" s="959"/>
      <c r="AX8" s="959"/>
      <c r="AY8" s="959"/>
      <c r="AZ8" s="959"/>
      <c r="BA8" s="959"/>
      <c r="BB8" s="959"/>
      <c r="BC8" s="959"/>
      <c r="BD8" s="959"/>
      <c r="BE8" s="959"/>
      <c r="BF8" s="959"/>
      <c r="BG8" s="959"/>
      <c r="BH8" s="959"/>
      <c r="BI8" s="959"/>
      <c r="BJ8" s="959"/>
      <c r="BK8" s="959"/>
      <c r="BL8" s="959"/>
      <c r="BM8" s="959"/>
      <c r="BN8" s="959"/>
      <c r="BO8" s="959"/>
      <c r="BP8" s="959"/>
      <c r="BQ8" s="959"/>
      <c r="BR8" s="959"/>
      <c r="BS8" s="959"/>
      <c r="BT8" s="959"/>
      <c r="BU8" s="959"/>
      <c r="BV8" s="959"/>
      <c r="BW8" s="959"/>
      <c r="BX8" s="959"/>
      <c r="BY8" s="959"/>
      <c r="BZ8" s="959"/>
      <c r="CA8" s="959"/>
      <c r="CB8" s="959"/>
      <c r="CC8" s="959"/>
      <c r="CD8" s="959"/>
      <c r="CE8" s="959"/>
      <c r="CF8" s="959"/>
      <c r="CG8" s="959"/>
      <c r="CH8" s="959"/>
      <c r="CI8" s="959"/>
      <c r="CJ8" s="959"/>
      <c r="CK8" s="959"/>
      <c r="CL8" s="959"/>
      <c r="CM8" s="959"/>
      <c r="CN8" s="959"/>
      <c r="CO8" s="959"/>
      <c r="CP8" s="959"/>
      <c r="CQ8" s="960"/>
    </row>
    <row r="9" spans="1:96" s="2" customFormat="1" ht="16" customHeight="1" x14ac:dyDescent="0.2">
      <c r="A9" s="1323" t="s">
        <v>7</v>
      </c>
      <c r="B9" s="919" t="s">
        <v>8</v>
      </c>
      <c r="C9" s="919" t="s">
        <v>9</v>
      </c>
      <c r="D9" s="919" t="s">
        <v>10</v>
      </c>
      <c r="E9" s="966" t="s">
        <v>11</v>
      </c>
      <c r="F9" s="967"/>
      <c r="G9" s="967"/>
      <c r="H9" s="967"/>
      <c r="I9" s="968"/>
      <c r="J9" s="919" t="s">
        <v>13</v>
      </c>
      <c r="K9" s="850" t="s">
        <v>391</v>
      </c>
      <c r="L9" s="851"/>
      <c r="M9" s="852"/>
      <c r="N9" s="850" t="s">
        <v>392</v>
      </c>
      <c r="O9" s="851"/>
      <c r="P9" s="852"/>
      <c r="Q9" s="850" t="s">
        <v>393</v>
      </c>
      <c r="R9" s="851"/>
      <c r="S9" s="852"/>
      <c r="T9" s="905" t="s">
        <v>394</v>
      </c>
      <c r="U9" s="906"/>
      <c r="V9" s="907"/>
      <c r="W9" s="919" t="s">
        <v>499</v>
      </c>
      <c r="X9" s="919" t="s">
        <v>504</v>
      </c>
      <c r="Y9" s="850" t="s">
        <v>395</v>
      </c>
      <c r="Z9" s="851"/>
      <c r="AA9" s="852"/>
      <c r="AB9" s="850" t="s">
        <v>396</v>
      </c>
      <c r="AC9" s="851"/>
      <c r="AD9" s="852"/>
      <c r="AE9" s="850" t="s">
        <v>397</v>
      </c>
      <c r="AF9" s="851"/>
      <c r="AG9" s="852"/>
      <c r="AH9" s="905" t="s">
        <v>398</v>
      </c>
      <c r="AI9" s="906"/>
      <c r="AJ9" s="907"/>
      <c r="AK9" s="1059" t="s">
        <v>509</v>
      </c>
      <c r="AL9" s="1060"/>
      <c r="AM9" s="1061"/>
      <c r="AN9" s="919" t="s">
        <v>506</v>
      </c>
      <c r="AO9" s="919" t="s">
        <v>511</v>
      </c>
      <c r="AP9" s="850" t="s">
        <v>367</v>
      </c>
      <c r="AQ9" s="851"/>
      <c r="AR9" s="852"/>
      <c r="AS9" s="850" t="s">
        <v>368</v>
      </c>
      <c r="AT9" s="851"/>
      <c r="AU9" s="852"/>
      <c r="AV9" s="850" t="s">
        <v>369</v>
      </c>
      <c r="AW9" s="851"/>
      <c r="AX9" s="852"/>
      <c r="AY9" s="905" t="s">
        <v>370</v>
      </c>
      <c r="AZ9" s="906"/>
      <c r="BA9" s="907"/>
      <c r="BB9" s="850" t="s">
        <v>371</v>
      </c>
      <c r="BC9" s="851"/>
      <c r="BD9" s="852"/>
      <c r="BE9" s="850" t="s">
        <v>372</v>
      </c>
      <c r="BF9" s="851"/>
      <c r="BG9" s="852"/>
      <c r="BH9" s="850" t="s">
        <v>373</v>
      </c>
      <c r="BI9" s="851"/>
      <c r="BJ9" s="852"/>
      <c r="BK9" s="905" t="s">
        <v>374</v>
      </c>
      <c r="BL9" s="906"/>
      <c r="BM9" s="907"/>
      <c r="BN9" s="1059" t="s">
        <v>375</v>
      </c>
      <c r="BO9" s="1060"/>
      <c r="BP9" s="1061"/>
      <c r="BQ9" s="850" t="s">
        <v>627</v>
      </c>
      <c r="BR9" s="851"/>
      <c r="BS9" s="852"/>
      <c r="BT9" s="919" t="s">
        <v>628</v>
      </c>
      <c r="BU9" s="919" t="s">
        <v>629</v>
      </c>
      <c r="BV9" s="978" t="s">
        <v>349</v>
      </c>
      <c r="BW9" s="919" t="s">
        <v>385</v>
      </c>
      <c r="BX9" s="919" t="s">
        <v>152</v>
      </c>
      <c r="BY9" s="919" t="s">
        <v>153</v>
      </c>
      <c r="BZ9" s="919" t="s">
        <v>355</v>
      </c>
      <c r="CA9" s="919" t="s">
        <v>14</v>
      </c>
      <c r="CB9" s="919" t="s">
        <v>328</v>
      </c>
      <c r="CC9" s="919" t="s">
        <v>399</v>
      </c>
      <c r="CD9" s="919" t="s">
        <v>501</v>
      </c>
      <c r="CE9" s="919" t="s">
        <v>502</v>
      </c>
      <c r="CF9" s="919" t="s">
        <v>400</v>
      </c>
      <c r="CG9" s="919" t="s">
        <v>508</v>
      </c>
      <c r="CH9" s="919" t="s">
        <v>502</v>
      </c>
      <c r="CI9" s="919" t="s">
        <v>15</v>
      </c>
      <c r="CJ9" s="919" t="s">
        <v>623</v>
      </c>
      <c r="CK9" s="919" t="s">
        <v>502</v>
      </c>
      <c r="CL9" s="919" t="s">
        <v>16</v>
      </c>
      <c r="CM9" s="919" t="s">
        <v>630</v>
      </c>
      <c r="CN9" s="919" t="s">
        <v>502</v>
      </c>
      <c r="CO9" s="919" t="s">
        <v>17</v>
      </c>
      <c r="CP9" s="919" t="s">
        <v>18</v>
      </c>
      <c r="CQ9" s="952" t="s">
        <v>19</v>
      </c>
    </row>
    <row r="10" spans="1:96" s="2" customFormat="1" ht="42.75" customHeight="1" x14ac:dyDescent="0.2">
      <c r="A10" s="1324"/>
      <c r="B10" s="964"/>
      <c r="C10" s="964"/>
      <c r="D10" s="920"/>
      <c r="E10" s="955" t="s">
        <v>20</v>
      </c>
      <c r="F10" s="955" t="s">
        <v>21</v>
      </c>
      <c r="G10" s="955" t="s">
        <v>22</v>
      </c>
      <c r="H10" s="956" t="s">
        <v>23</v>
      </c>
      <c r="I10" s="957"/>
      <c r="J10" s="920"/>
      <c r="K10" s="890" t="s">
        <v>376</v>
      </c>
      <c r="L10" s="892" t="s">
        <v>377</v>
      </c>
      <c r="M10" s="888" t="s">
        <v>378</v>
      </c>
      <c r="N10" s="890" t="s">
        <v>376</v>
      </c>
      <c r="O10" s="892" t="s">
        <v>377</v>
      </c>
      <c r="P10" s="888" t="s">
        <v>378</v>
      </c>
      <c r="Q10" s="890" t="s">
        <v>376</v>
      </c>
      <c r="R10" s="892" t="s">
        <v>377</v>
      </c>
      <c r="S10" s="888" t="s">
        <v>378</v>
      </c>
      <c r="T10" s="908" t="s">
        <v>376</v>
      </c>
      <c r="U10" s="910" t="s">
        <v>377</v>
      </c>
      <c r="V10" s="912" t="s">
        <v>378</v>
      </c>
      <c r="W10" s="920"/>
      <c r="X10" s="920"/>
      <c r="Y10" s="890" t="s">
        <v>376</v>
      </c>
      <c r="Z10" s="892" t="s">
        <v>377</v>
      </c>
      <c r="AA10" s="888" t="s">
        <v>378</v>
      </c>
      <c r="AB10" s="890" t="s">
        <v>376</v>
      </c>
      <c r="AC10" s="892" t="s">
        <v>377</v>
      </c>
      <c r="AD10" s="888" t="s">
        <v>378</v>
      </c>
      <c r="AE10" s="890" t="s">
        <v>376</v>
      </c>
      <c r="AF10" s="892" t="s">
        <v>377</v>
      </c>
      <c r="AG10" s="888" t="s">
        <v>378</v>
      </c>
      <c r="AH10" s="908" t="s">
        <v>376</v>
      </c>
      <c r="AI10" s="910" t="s">
        <v>377</v>
      </c>
      <c r="AJ10" s="912" t="s">
        <v>378</v>
      </c>
      <c r="AK10" s="1062" t="s">
        <v>376</v>
      </c>
      <c r="AL10" s="1064" t="s">
        <v>377</v>
      </c>
      <c r="AM10" s="1066" t="s">
        <v>378</v>
      </c>
      <c r="AN10" s="920"/>
      <c r="AO10" s="920"/>
      <c r="AP10" s="890" t="s">
        <v>376</v>
      </c>
      <c r="AQ10" s="892" t="s">
        <v>377</v>
      </c>
      <c r="AR10" s="888" t="s">
        <v>378</v>
      </c>
      <c r="AS10" s="890" t="s">
        <v>376</v>
      </c>
      <c r="AT10" s="892" t="s">
        <v>377</v>
      </c>
      <c r="AU10" s="888" t="s">
        <v>378</v>
      </c>
      <c r="AV10" s="890" t="s">
        <v>376</v>
      </c>
      <c r="AW10" s="892" t="s">
        <v>377</v>
      </c>
      <c r="AX10" s="888" t="s">
        <v>378</v>
      </c>
      <c r="AY10" s="908" t="s">
        <v>376</v>
      </c>
      <c r="AZ10" s="910" t="s">
        <v>377</v>
      </c>
      <c r="BA10" s="912" t="s">
        <v>378</v>
      </c>
      <c r="BB10" s="890" t="s">
        <v>376</v>
      </c>
      <c r="BC10" s="892" t="s">
        <v>377</v>
      </c>
      <c r="BD10" s="888" t="s">
        <v>378</v>
      </c>
      <c r="BE10" s="890" t="s">
        <v>376</v>
      </c>
      <c r="BF10" s="892" t="s">
        <v>377</v>
      </c>
      <c r="BG10" s="888" t="s">
        <v>378</v>
      </c>
      <c r="BH10" s="890" t="s">
        <v>376</v>
      </c>
      <c r="BI10" s="892" t="s">
        <v>377</v>
      </c>
      <c r="BJ10" s="888" t="s">
        <v>378</v>
      </c>
      <c r="BK10" s="908" t="s">
        <v>376</v>
      </c>
      <c r="BL10" s="910" t="s">
        <v>377</v>
      </c>
      <c r="BM10" s="912" t="s">
        <v>378</v>
      </c>
      <c r="BN10" s="1062" t="s">
        <v>376</v>
      </c>
      <c r="BO10" s="1064" t="s">
        <v>377</v>
      </c>
      <c r="BP10" s="1066" t="s">
        <v>378</v>
      </c>
      <c r="BQ10" s="853" t="s">
        <v>376</v>
      </c>
      <c r="BR10" s="855" t="s">
        <v>377</v>
      </c>
      <c r="BS10" s="857" t="s">
        <v>378</v>
      </c>
      <c r="BT10" s="920"/>
      <c r="BU10" s="920"/>
      <c r="BV10" s="979"/>
      <c r="BW10" s="920"/>
      <c r="BX10" s="920"/>
      <c r="BY10" s="920"/>
      <c r="BZ10" s="920"/>
      <c r="CA10" s="920"/>
      <c r="CB10" s="920"/>
      <c r="CC10" s="920"/>
      <c r="CD10" s="920"/>
      <c r="CE10" s="920"/>
      <c r="CF10" s="920"/>
      <c r="CG10" s="920"/>
      <c r="CH10" s="920"/>
      <c r="CI10" s="920"/>
      <c r="CJ10" s="920"/>
      <c r="CK10" s="920"/>
      <c r="CL10" s="920"/>
      <c r="CM10" s="920"/>
      <c r="CN10" s="920"/>
      <c r="CO10" s="920"/>
      <c r="CP10" s="920"/>
      <c r="CQ10" s="953"/>
    </row>
    <row r="11" spans="1:96" s="2" customFormat="1" ht="33" customHeight="1" thickBot="1" x14ac:dyDescent="0.25">
      <c r="A11" s="1325"/>
      <c r="B11" s="965"/>
      <c r="C11" s="965"/>
      <c r="D11" s="921"/>
      <c r="E11" s="921"/>
      <c r="F11" s="921"/>
      <c r="G11" s="921"/>
      <c r="H11" s="3" t="s">
        <v>24</v>
      </c>
      <c r="I11" s="3" t="s">
        <v>25</v>
      </c>
      <c r="J11" s="921"/>
      <c r="K11" s="891"/>
      <c r="L11" s="893"/>
      <c r="M11" s="889"/>
      <c r="N11" s="891"/>
      <c r="O11" s="893"/>
      <c r="P11" s="889"/>
      <c r="Q11" s="891"/>
      <c r="R11" s="893"/>
      <c r="S11" s="889"/>
      <c r="T11" s="909"/>
      <c r="U11" s="911"/>
      <c r="V11" s="913"/>
      <c r="W11" s="921"/>
      <c r="X11" s="921"/>
      <c r="Y11" s="891"/>
      <c r="Z11" s="893"/>
      <c r="AA11" s="889"/>
      <c r="AB11" s="891"/>
      <c r="AC11" s="893"/>
      <c r="AD11" s="889"/>
      <c r="AE11" s="891"/>
      <c r="AF11" s="893"/>
      <c r="AG11" s="889"/>
      <c r="AH11" s="909"/>
      <c r="AI11" s="911"/>
      <c r="AJ11" s="913"/>
      <c r="AK11" s="1063"/>
      <c r="AL11" s="1065"/>
      <c r="AM11" s="1067"/>
      <c r="AN11" s="921"/>
      <c r="AO11" s="921"/>
      <c r="AP11" s="891"/>
      <c r="AQ11" s="893"/>
      <c r="AR11" s="889"/>
      <c r="AS11" s="891"/>
      <c r="AT11" s="893"/>
      <c r="AU11" s="889"/>
      <c r="AV11" s="891"/>
      <c r="AW11" s="893"/>
      <c r="AX11" s="889"/>
      <c r="AY11" s="909"/>
      <c r="AZ11" s="911"/>
      <c r="BA11" s="913"/>
      <c r="BB11" s="891"/>
      <c r="BC11" s="893"/>
      <c r="BD11" s="889"/>
      <c r="BE11" s="891"/>
      <c r="BF11" s="893"/>
      <c r="BG11" s="889"/>
      <c r="BH11" s="891"/>
      <c r="BI11" s="893"/>
      <c r="BJ11" s="889"/>
      <c r="BK11" s="909"/>
      <c r="BL11" s="911"/>
      <c r="BM11" s="913"/>
      <c r="BN11" s="1063"/>
      <c r="BO11" s="1065"/>
      <c r="BP11" s="1067"/>
      <c r="BQ11" s="854"/>
      <c r="BR11" s="856"/>
      <c r="BS11" s="858"/>
      <c r="BT11" s="921"/>
      <c r="BU11" s="921"/>
      <c r="BV11" s="980"/>
      <c r="BW11" s="921"/>
      <c r="BX11" s="921"/>
      <c r="BY11" s="921"/>
      <c r="BZ11" s="921"/>
      <c r="CA11" s="921"/>
      <c r="CB11" s="921"/>
      <c r="CC11" s="921"/>
      <c r="CD11" s="921"/>
      <c r="CE11" s="921"/>
      <c r="CF11" s="921"/>
      <c r="CG11" s="921"/>
      <c r="CH11" s="921"/>
      <c r="CI11" s="921"/>
      <c r="CJ11" s="921"/>
      <c r="CK11" s="921"/>
      <c r="CL11" s="921"/>
      <c r="CM11" s="921"/>
      <c r="CN11" s="921"/>
      <c r="CO11" s="921"/>
      <c r="CP11" s="921"/>
      <c r="CQ11" s="954"/>
    </row>
    <row r="12" spans="1:96" ht="16" thickBot="1" x14ac:dyDescent="0.25">
      <c r="A12" s="42" t="s">
        <v>93</v>
      </c>
      <c r="B12" s="43"/>
      <c r="C12" s="43"/>
      <c r="D12" s="44"/>
      <c r="E12" s="44"/>
      <c r="F12" s="44"/>
      <c r="G12" s="44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232"/>
      <c r="BW12" s="43"/>
      <c r="BX12" s="43"/>
      <c r="BY12" s="43"/>
      <c r="BZ12" s="43"/>
      <c r="CA12" s="43"/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3"/>
      <c r="CP12" s="43"/>
      <c r="CQ12" s="45"/>
    </row>
    <row r="13" spans="1:96" ht="90" x14ac:dyDescent="0.2">
      <c r="A13" s="1329" t="s">
        <v>94</v>
      </c>
      <c r="B13" s="1188" t="s">
        <v>335</v>
      </c>
      <c r="C13" s="1188" t="s">
        <v>194</v>
      </c>
      <c r="D13" s="1322" t="s">
        <v>439</v>
      </c>
      <c r="E13" s="1188" t="s">
        <v>96</v>
      </c>
      <c r="F13" s="1331" t="s">
        <v>97</v>
      </c>
      <c r="G13" s="1188" t="s">
        <v>30</v>
      </c>
      <c r="H13" s="1332">
        <v>0.15</v>
      </c>
      <c r="I13" s="1188">
        <v>2020</v>
      </c>
      <c r="J13" s="1314">
        <v>0.15</v>
      </c>
      <c r="K13" s="1267"/>
      <c r="L13" s="1267"/>
      <c r="M13" s="1188"/>
      <c r="N13" s="1267"/>
      <c r="O13" s="1267"/>
      <c r="P13" s="1188"/>
      <c r="Q13" s="1267"/>
      <c r="R13" s="1267"/>
      <c r="S13" s="1188"/>
      <c r="T13" s="1268">
        <v>325.39</v>
      </c>
      <c r="U13" s="1268">
        <v>3049.01</v>
      </c>
      <c r="V13" s="1270">
        <f>T13/U13</f>
        <v>0.10671988612697235</v>
      </c>
      <c r="W13" s="1263">
        <v>0.15</v>
      </c>
      <c r="X13" s="1201">
        <v>0.25</v>
      </c>
      <c r="Y13" s="1267"/>
      <c r="Z13" s="1267"/>
      <c r="AA13" s="1188"/>
      <c r="AB13" s="1267"/>
      <c r="AC13" s="1267"/>
      <c r="AD13" s="1188"/>
      <c r="AE13" s="1267"/>
      <c r="AF13" s="1267"/>
      <c r="AG13" s="1188"/>
      <c r="AH13" s="1268">
        <f>AK13-T13</f>
        <v>731.74000000000012</v>
      </c>
      <c r="AI13" s="1268">
        <f>AL13-U13</f>
        <v>5142.95</v>
      </c>
      <c r="AJ13" s="1270">
        <f>AH13/AI13</f>
        <v>0.14228020882956283</v>
      </c>
      <c r="AK13" s="1215">
        <v>1057.1300000000001</v>
      </c>
      <c r="AL13" s="1215">
        <v>8191.96</v>
      </c>
      <c r="AM13" s="1217">
        <f>AK13/AL13</f>
        <v>0.129044819554783</v>
      </c>
      <c r="AN13" s="1199">
        <v>7.4999999999999997E-2</v>
      </c>
      <c r="AO13" s="1201">
        <v>0.5</v>
      </c>
      <c r="AP13" s="1267"/>
      <c r="AQ13" s="1267"/>
      <c r="AR13" s="1188"/>
      <c r="AS13" s="1267"/>
      <c r="AT13" s="1267"/>
      <c r="AU13" s="1188"/>
      <c r="AV13" s="1267"/>
      <c r="AW13" s="1267"/>
      <c r="AX13" s="1188"/>
      <c r="AY13" s="1310">
        <v>143.84</v>
      </c>
      <c r="AZ13" s="1310">
        <v>3715.11</v>
      </c>
      <c r="BA13" s="1312">
        <f>AY13/AZ13</f>
        <v>3.8717561525769086E-2</v>
      </c>
      <c r="BB13" s="1188"/>
      <c r="BC13" s="1188"/>
      <c r="BD13" s="1188"/>
      <c r="BE13" s="1188"/>
      <c r="BF13" s="1188"/>
      <c r="BG13" s="1188"/>
      <c r="BH13" s="1188"/>
      <c r="BI13" s="1188"/>
      <c r="BJ13" s="1188"/>
      <c r="BK13" s="1310">
        <f>BN13-AY13</f>
        <v>1293.7900000000002</v>
      </c>
      <c r="BL13" s="1310">
        <f>BO13-AZ13</f>
        <v>4143.6000000000004</v>
      </c>
      <c r="BM13" s="1312">
        <f>BK13/BL13</f>
        <v>0.31223815040061786</v>
      </c>
      <c r="BN13" s="1215">
        <v>1437.63</v>
      </c>
      <c r="BO13" s="1215">
        <f>BR13-AL13</f>
        <v>7858.71</v>
      </c>
      <c r="BP13" s="1217">
        <f>BN13/BO13</f>
        <v>0.18293460377084789</v>
      </c>
      <c r="BQ13" s="1315">
        <v>2494.7600000000002</v>
      </c>
      <c r="BR13" s="1315">
        <v>16050.67</v>
      </c>
      <c r="BS13" s="1317">
        <f>BQ13/BR13</f>
        <v>0.15543027175812599</v>
      </c>
      <c r="BT13" s="1263">
        <v>0.15</v>
      </c>
      <c r="BU13" s="1201">
        <v>1</v>
      </c>
      <c r="BV13" s="1319">
        <v>4.0000000000000001E-3</v>
      </c>
      <c r="BW13" s="1320">
        <f>BU13*BV13</f>
        <v>4.0000000000000001E-3</v>
      </c>
      <c r="BX13" s="1314">
        <v>0.15</v>
      </c>
      <c r="BY13" s="1314">
        <v>0.15</v>
      </c>
      <c r="BZ13" s="1314">
        <v>0.15</v>
      </c>
      <c r="CA13" s="47" t="s">
        <v>290</v>
      </c>
      <c r="CB13" s="252">
        <v>0.25</v>
      </c>
      <c r="CC13" s="253">
        <v>6.25E-2</v>
      </c>
      <c r="CD13" s="253">
        <v>6.25E-2</v>
      </c>
      <c r="CE13" s="392" t="s">
        <v>551</v>
      </c>
      <c r="CF13" s="253">
        <v>6.25E-2</v>
      </c>
      <c r="CG13" s="253">
        <v>6.25E-2</v>
      </c>
      <c r="CH13" s="392" t="s">
        <v>551</v>
      </c>
      <c r="CI13" s="253">
        <v>6.25E-2</v>
      </c>
      <c r="CJ13" s="253">
        <v>6.25E-2</v>
      </c>
      <c r="CK13" s="392" t="s">
        <v>551</v>
      </c>
      <c r="CL13" s="253">
        <v>6.25E-2</v>
      </c>
      <c r="CM13" s="253">
        <v>6.25E-2</v>
      </c>
      <c r="CN13" s="392" t="s">
        <v>551</v>
      </c>
      <c r="CO13" s="1188"/>
      <c r="CP13" s="1188" t="s">
        <v>212</v>
      </c>
      <c r="CQ13" s="1400"/>
    </row>
    <row r="14" spans="1:96" ht="45" x14ac:dyDescent="0.2">
      <c r="A14" s="1330"/>
      <c r="B14" s="1187"/>
      <c r="C14" s="1187"/>
      <c r="D14" s="1264"/>
      <c r="E14" s="1187"/>
      <c r="F14" s="1226"/>
      <c r="G14" s="1187"/>
      <c r="H14" s="1333"/>
      <c r="I14" s="1187"/>
      <c r="J14" s="1204"/>
      <c r="K14" s="1207"/>
      <c r="L14" s="1207"/>
      <c r="M14" s="1187"/>
      <c r="N14" s="1207"/>
      <c r="O14" s="1207"/>
      <c r="P14" s="1187"/>
      <c r="Q14" s="1207"/>
      <c r="R14" s="1207"/>
      <c r="S14" s="1187"/>
      <c r="T14" s="1269"/>
      <c r="U14" s="1269"/>
      <c r="V14" s="1271"/>
      <c r="W14" s="1187"/>
      <c r="X14" s="1202"/>
      <c r="Y14" s="1207"/>
      <c r="Z14" s="1207"/>
      <c r="AA14" s="1187"/>
      <c r="AB14" s="1207"/>
      <c r="AC14" s="1207"/>
      <c r="AD14" s="1187"/>
      <c r="AE14" s="1207"/>
      <c r="AF14" s="1207"/>
      <c r="AG14" s="1187"/>
      <c r="AH14" s="1269"/>
      <c r="AI14" s="1269"/>
      <c r="AJ14" s="1271"/>
      <c r="AK14" s="1216"/>
      <c r="AL14" s="1216"/>
      <c r="AM14" s="1218"/>
      <c r="AN14" s="1200"/>
      <c r="AO14" s="1202"/>
      <c r="AP14" s="1207"/>
      <c r="AQ14" s="1207"/>
      <c r="AR14" s="1187"/>
      <c r="AS14" s="1207"/>
      <c r="AT14" s="1207"/>
      <c r="AU14" s="1187"/>
      <c r="AV14" s="1207"/>
      <c r="AW14" s="1207"/>
      <c r="AX14" s="1187"/>
      <c r="AY14" s="1311"/>
      <c r="AZ14" s="1311"/>
      <c r="BA14" s="1313"/>
      <c r="BB14" s="1187"/>
      <c r="BC14" s="1187"/>
      <c r="BD14" s="1187"/>
      <c r="BE14" s="1187"/>
      <c r="BF14" s="1187"/>
      <c r="BG14" s="1187"/>
      <c r="BH14" s="1187"/>
      <c r="BI14" s="1187"/>
      <c r="BJ14" s="1187"/>
      <c r="BK14" s="1311"/>
      <c r="BL14" s="1311"/>
      <c r="BM14" s="1313"/>
      <c r="BN14" s="1216"/>
      <c r="BO14" s="1216"/>
      <c r="BP14" s="1218"/>
      <c r="BQ14" s="1316"/>
      <c r="BR14" s="1316"/>
      <c r="BS14" s="1318"/>
      <c r="BT14" s="1187"/>
      <c r="BU14" s="1202"/>
      <c r="BV14" s="1303"/>
      <c r="BW14" s="1304"/>
      <c r="BX14" s="1204"/>
      <c r="BY14" s="1204"/>
      <c r="BZ14" s="1204"/>
      <c r="CA14" s="82" t="s">
        <v>289</v>
      </c>
      <c r="CB14" s="50">
        <v>0.25</v>
      </c>
      <c r="CC14" s="254">
        <v>6.25E-2</v>
      </c>
      <c r="CD14" s="254">
        <v>6.25E-2</v>
      </c>
      <c r="CE14" s="393" t="s">
        <v>552</v>
      </c>
      <c r="CF14" s="254">
        <v>6.25E-2</v>
      </c>
      <c r="CG14" s="254">
        <v>6.25E-2</v>
      </c>
      <c r="CH14" s="393" t="s">
        <v>552</v>
      </c>
      <c r="CI14" s="254">
        <v>6.25E-2</v>
      </c>
      <c r="CJ14" s="254">
        <v>6.25E-2</v>
      </c>
      <c r="CK14" s="393" t="s">
        <v>552</v>
      </c>
      <c r="CL14" s="254">
        <v>6.25E-2</v>
      </c>
      <c r="CM14" s="254">
        <v>6.25E-2</v>
      </c>
      <c r="CN14" s="393" t="s">
        <v>552</v>
      </c>
      <c r="CO14" s="1187"/>
      <c r="CP14" s="1187"/>
      <c r="CQ14" s="1392"/>
    </row>
    <row r="15" spans="1:96" ht="75" x14ac:dyDescent="0.2">
      <c r="A15" s="1330"/>
      <c r="B15" s="1187"/>
      <c r="C15" s="1187"/>
      <c r="D15" s="1264"/>
      <c r="E15" s="1187"/>
      <c r="F15" s="1226"/>
      <c r="G15" s="1187"/>
      <c r="H15" s="1333"/>
      <c r="I15" s="1187"/>
      <c r="J15" s="1204"/>
      <c r="K15" s="1207"/>
      <c r="L15" s="1207"/>
      <c r="M15" s="1187"/>
      <c r="N15" s="1207"/>
      <c r="O15" s="1207"/>
      <c r="P15" s="1187"/>
      <c r="Q15" s="1207"/>
      <c r="R15" s="1207"/>
      <c r="S15" s="1187"/>
      <c r="T15" s="1269"/>
      <c r="U15" s="1269"/>
      <c r="V15" s="1271"/>
      <c r="W15" s="1187"/>
      <c r="X15" s="1202"/>
      <c r="Y15" s="1207"/>
      <c r="Z15" s="1207"/>
      <c r="AA15" s="1187"/>
      <c r="AB15" s="1207"/>
      <c r="AC15" s="1207"/>
      <c r="AD15" s="1187"/>
      <c r="AE15" s="1207"/>
      <c r="AF15" s="1207"/>
      <c r="AG15" s="1187"/>
      <c r="AH15" s="1269"/>
      <c r="AI15" s="1269"/>
      <c r="AJ15" s="1271"/>
      <c r="AK15" s="1216"/>
      <c r="AL15" s="1216"/>
      <c r="AM15" s="1218"/>
      <c r="AN15" s="1200"/>
      <c r="AO15" s="1202"/>
      <c r="AP15" s="1207"/>
      <c r="AQ15" s="1207"/>
      <c r="AR15" s="1187"/>
      <c r="AS15" s="1207"/>
      <c r="AT15" s="1207"/>
      <c r="AU15" s="1187"/>
      <c r="AV15" s="1207"/>
      <c r="AW15" s="1207"/>
      <c r="AX15" s="1187"/>
      <c r="AY15" s="1311"/>
      <c r="AZ15" s="1311"/>
      <c r="BA15" s="1313"/>
      <c r="BB15" s="1187"/>
      <c r="BC15" s="1187"/>
      <c r="BD15" s="1187"/>
      <c r="BE15" s="1187"/>
      <c r="BF15" s="1187"/>
      <c r="BG15" s="1187"/>
      <c r="BH15" s="1187"/>
      <c r="BI15" s="1187"/>
      <c r="BJ15" s="1187"/>
      <c r="BK15" s="1311"/>
      <c r="BL15" s="1311"/>
      <c r="BM15" s="1313"/>
      <c r="BN15" s="1216"/>
      <c r="BO15" s="1216"/>
      <c r="BP15" s="1218"/>
      <c r="BQ15" s="1316"/>
      <c r="BR15" s="1316"/>
      <c r="BS15" s="1318"/>
      <c r="BT15" s="1187"/>
      <c r="BU15" s="1202"/>
      <c r="BV15" s="1303"/>
      <c r="BW15" s="1304"/>
      <c r="BX15" s="1204"/>
      <c r="BY15" s="1204"/>
      <c r="BZ15" s="1204"/>
      <c r="CA15" s="82" t="s">
        <v>287</v>
      </c>
      <c r="CB15" s="50">
        <v>0.25</v>
      </c>
      <c r="CC15" s="254">
        <v>0.25</v>
      </c>
      <c r="CD15" s="254">
        <v>0.25</v>
      </c>
      <c r="CE15" s="393" t="s">
        <v>553</v>
      </c>
      <c r="CF15" s="254" t="s">
        <v>401</v>
      </c>
      <c r="CG15" s="254">
        <v>0.25</v>
      </c>
      <c r="CH15" s="393" t="s">
        <v>553</v>
      </c>
      <c r="CI15" s="254" t="s">
        <v>401</v>
      </c>
      <c r="CJ15" s="254">
        <v>0.25</v>
      </c>
      <c r="CK15" s="393" t="s">
        <v>553</v>
      </c>
      <c r="CL15" s="254" t="s">
        <v>401</v>
      </c>
      <c r="CM15" s="254">
        <v>0.25</v>
      </c>
      <c r="CN15" s="393" t="s">
        <v>553</v>
      </c>
      <c r="CO15" s="1187"/>
      <c r="CP15" s="1187"/>
      <c r="CQ15" s="1392"/>
    </row>
    <row r="16" spans="1:96" ht="90" x14ac:dyDescent="0.2">
      <c r="A16" s="1330"/>
      <c r="B16" s="1187"/>
      <c r="C16" s="1187"/>
      <c r="D16" s="1264"/>
      <c r="E16" s="1187"/>
      <c r="F16" s="1226"/>
      <c r="G16" s="1187"/>
      <c r="H16" s="1334"/>
      <c r="I16" s="1187"/>
      <c r="J16" s="1205"/>
      <c r="K16" s="1207"/>
      <c r="L16" s="1207"/>
      <c r="M16" s="1203"/>
      <c r="N16" s="1227"/>
      <c r="O16" s="1227"/>
      <c r="P16" s="1203"/>
      <c r="Q16" s="1227"/>
      <c r="R16" s="1227"/>
      <c r="S16" s="1203"/>
      <c r="T16" s="1269"/>
      <c r="U16" s="1269"/>
      <c r="V16" s="1271"/>
      <c r="W16" s="1187"/>
      <c r="X16" s="1202"/>
      <c r="Y16" s="1207"/>
      <c r="Z16" s="1207"/>
      <c r="AA16" s="1203"/>
      <c r="AB16" s="1227"/>
      <c r="AC16" s="1227"/>
      <c r="AD16" s="1203"/>
      <c r="AE16" s="1227"/>
      <c r="AF16" s="1227"/>
      <c r="AG16" s="1203"/>
      <c r="AH16" s="1269"/>
      <c r="AI16" s="1269"/>
      <c r="AJ16" s="1271"/>
      <c r="AK16" s="1216"/>
      <c r="AL16" s="1216"/>
      <c r="AM16" s="1218"/>
      <c r="AN16" s="1200"/>
      <c r="AO16" s="1202"/>
      <c r="AP16" s="1207"/>
      <c r="AQ16" s="1207"/>
      <c r="AR16" s="1203"/>
      <c r="AS16" s="1227"/>
      <c r="AT16" s="1227"/>
      <c r="AU16" s="1203"/>
      <c r="AV16" s="1227"/>
      <c r="AW16" s="1227"/>
      <c r="AX16" s="1203"/>
      <c r="AY16" s="1311"/>
      <c r="AZ16" s="1311"/>
      <c r="BA16" s="1313"/>
      <c r="BB16" s="1187"/>
      <c r="BC16" s="1187"/>
      <c r="BD16" s="1187"/>
      <c r="BE16" s="1187"/>
      <c r="BF16" s="1187"/>
      <c r="BG16" s="1187"/>
      <c r="BH16" s="1187"/>
      <c r="BI16" s="1187"/>
      <c r="BJ16" s="1187"/>
      <c r="BK16" s="1311"/>
      <c r="BL16" s="1311"/>
      <c r="BM16" s="1313"/>
      <c r="BN16" s="1216"/>
      <c r="BO16" s="1216"/>
      <c r="BP16" s="1218"/>
      <c r="BQ16" s="1316"/>
      <c r="BR16" s="1316"/>
      <c r="BS16" s="1318"/>
      <c r="BT16" s="1187"/>
      <c r="BU16" s="1202"/>
      <c r="BV16" s="1303"/>
      <c r="BW16" s="1304"/>
      <c r="BX16" s="1205"/>
      <c r="BY16" s="1205"/>
      <c r="BZ16" s="1205"/>
      <c r="CA16" s="82" t="s">
        <v>288</v>
      </c>
      <c r="CB16" s="50">
        <v>0.25</v>
      </c>
      <c r="CC16" s="254">
        <v>6.25E-2</v>
      </c>
      <c r="CD16" s="254">
        <v>6.25E-2</v>
      </c>
      <c r="CE16" s="393" t="s">
        <v>554</v>
      </c>
      <c r="CF16" s="254">
        <v>6.25E-2</v>
      </c>
      <c r="CG16" s="254">
        <v>6.25E-2</v>
      </c>
      <c r="CH16" s="393" t="s">
        <v>554</v>
      </c>
      <c r="CI16" s="254">
        <v>6.25E-2</v>
      </c>
      <c r="CJ16" s="254">
        <v>6.25E-2</v>
      </c>
      <c r="CK16" s="393" t="s">
        <v>554</v>
      </c>
      <c r="CL16" s="254">
        <v>6.25E-2</v>
      </c>
      <c r="CM16" s="254">
        <v>6.25E-2</v>
      </c>
      <c r="CN16" s="393" t="s">
        <v>554</v>
      </c>
      <c r="CO16" s="1187"/>
      <c r="CP16" s="1187"/>
      <c r="CQ16" s="1392"/>
    </row>
    <row r="17" spans="1:95" ht="45" x14ac:dyDescent="0.2">
      <c r="A17" s="1326" t="s">
        <v>94</v>
      </c>
      <c r="B17" s="1187" t="s">
        <v>335</v>
      </c>
      <c r="C17" s="1187" t="s">
        <v>194</v>
      </c>
      <c r="D17" s="1264" t="s">
        <v>98</v>
      </c>
      <c r="E17" s="1187" t="s">
        <v>99</v>
      </c>
      <c r="F17" s="1226" t="s">
        <v>100</v>
      </c>
      <c r="G17" s="1187" t="s">
        <v>101</v>
      </c>
      <c r="H17" s="1187">
        <v>1454</v>
      </c>
      <c r="I17" s="1187">
        <v>2020</v>
      </c>
      <c r="J17" s="1187">
        <v>1454</v>
      </c>
      <c r="K17" s="1207"/>
      <c r="L17" s="1227"/>
      <c r="M17" s="1187"/>
      <c r="N17" s="1207"/>
      <c r="O17" s="1207"/>
      <c r="P17" s="1187"/>
      <c r="Q17" s="1207"/>
      <c r="R17" s="1207"/>
      <c r="S17" s="1187"/>
      <c r="T17" s="1207"/>
      <c r="U17" s="1207"/>
      <c r="V17" s="1207">
        <f>546+5+26</f>
        <v>577</v>
      </c>
      <c r="W17" s="1203">
        <f>J17/4</f>
        <v>363.5</v>
      </c>
      <c r="X17" s="1206">
        <v>0</v>
      </c>
      <c r="Y17" s="1207"/>
      <c r="Z17" s="1227"/>
      <c r="AA17" s="1187"/>
      <c r="AB17" s="1207"/>
      <c r="AC17" s="1207"/>
      <c r="AD17" s="1187"/>
      <c r="AE17" s="1207"/>
      <c r="AF17" s="1207"/>
      <c r="AG17" s="1187"/>
      <c r="AH17" s="1207"/>
      <c r="AI17" s="1207"/>
      <c r="AJ17" s="1207">
        <f>194+206+7+7</f>
        <v>414</v>
      </c>
      <c r="AK17" s="1219"/>
      <c r="AL17" s="1219"/>
      <c r="AM17" s="1219">
        <f>V17+AJ17</f>
        <v>991</v>
      </c>
      <c r="AN17" s="1203">
        <f>1454/2</f>
        <v>727</v>
      </c>
      <c r="AO17" s="1206">
        <v>0.5</v>
      </c>
      <c r="AP17" s="1207"/>
      <c r="AQ17" s="1227"/>
      <c r="AR17" s="1187"/>
      <c r="AS17" s="1207"/>
      <c r="AT17" s="1207"/>
      <c r="AU17" s="1187"/>
      <c r="AV17" s="1207"/>
      <c r="AW17" s="1207"/>
      <c r="AX17" s="1187"/>
      <c r="AY17" s="1296"/>
      <c r="AZ17" s="1296"/>
      <c r="BA17" s="1296">
        <f>417+11+11+8</f>
        <v>447</v>
      </c>
      <c r="BB17" s="1187"/>
      <c r="BC17" s="1187"/>
      <c r="BD17" s="1187"/>
      <c r="BE17" s="1187"/>
      <c r="BF17" s="1187"/>
      <c r="BG17" s="1187"/>
      <c r="BH17" s="1187"/>
      <c r="BI17" s="1187"/>
      <c r="BJ17" s="1187"/>
      <c r="BK17" s="1296"/>
      <c r="BL17" s="1296"/>
      <c r="BM17" s="1296">
        <f>448+183+8+6+7</f>
        <v>652</v>
      </c>
      <c r="BN17" s="1219"/>
      <c r="BO17" s="1219"/>
      <c r="BP17" s="1219">
        <f>BM17+BA17</f>
        <v>1099</v>
      </c>
      <c r="BQ17" s="1305"/>
      <c r="BR17" s="1305"/>
      <c r="BS17" s="1305">
        <f>BP17+AM17</f>
        <v>2090</v>
      </c>
      <c r="BT17" s="1203">
        <f>(J17)</f>
        <v>1454</v>
      </c>
      <c r="BU17" s="1306">
        <v>0</v>
      </c>
      <c r="BV17" s="1303">
        <v>4.0000000000000001E-3</v>
      </c>
      <c r="BW17" s="1304">
        <f>BU17*BV17</f>
        <v>0</v>
      </c>
      <c r="BX17" s="1187">
        <v>1454</v>
      </c>
      <c r="BY17" s="1187">
        <v>1454</v>
      </c>
      <c r="BZ17" s="1187">
        <v>1454</v>
      </c>
      <c r="CA17" s="48" t="s">
        <v>418</v>
      </c>
      <c r="CB17" s="50">
        <v>0.25</v>
      </c>
      <c r="CC17" s="86">
        <v>0.25</v>
      </c>
      <c r="CD17" s="86">
        <v>0.25</v>
      </c>
      <c r="CE17" s="394" t="s">
        <v>555</v>
      </c>
      <c r="CF17" s="86" t="s">
        <v>401</v>
      </c>
      <c r="CG17" s="86">
        <v>0.25</v>
      </c>
      <c r="CH17" s="394" t="s">
        <v>555</v>
      </c>
      <c r="CI17" s="86" t="s">
        <v>401</v>
      </c>
      <c r="CJ17" s="86">
        <v>0.25</v>
      </c>
      <c r="CK17" s="394" t="s">
        <v>555</v>
      </c>
      <c r="CL17" s="86" t="s">
        <v>401</v>
      </c>
      <c r="CM17" s="86">
        <v>0.25</v>
      </c>
      <c r="CN17" s="394" t="s">
        <v>555</v>
      </c>
      <c r="CO17" s="1187"/>
      <c r="CP17" s="1187" t="s">
        <v>212</v>
      </c>
      <c r="CQ17" s="1392"/>
    </row>
    <row r="18" spans="1:95" ht="105" x14ac:dyDescent="0.2">
      <c r="A18" s="1327"/>
      <c r="B18" s="1187"/>
      <c r="C18" s="1187"/>
      <c r="D18" s="1264"/>
      <c r="E18" s="1187"/>
      <c r="F18" s="1226"/>
      <c r="G18" s="1187"/>
      <c r="H18" s="1187"/>
      <c r="I18" s="1187"/>
      <c r="J18" s="1187"/>
      <c r="K18" s="1207"/>
      <c r="L18" s="1228"/>
      <c r="M18" s="1187"/>
      <c r="N18" s="1207"/>
      <c r="O18" s="1207"/>
      <c r="P18" s="1187"/>
      <c r="Q18" s="1207"/>
      <c r="R18" s="1207"/>
      <c r="S18" s="1187"/>
      <c r="T18" s="1207"/>
      <c r="U18" s="1207"/>
      <c r="V18" s="1207"/>
      <c r="W18" s="1204"/>
      <c r="X18" s="1187"/>
      <c r="Y18" s="1207"/>
      <c r="Z18" s="1228"/>
      <c r="AA18" s="1187"/>
      <c r="AB18" s="1207"/>
      <c r="AC18" s="1207"/>
      <c r="AD18" s="1187"/>
      <c r="AE18" s="1207"/>
      <c r="AF18" s="1207"/>
      <c r="AG18" s="1187"/>
      <c r="AH18" s="1207"/>
      <c r="AI18" s="1207"/>
      <c r="AJ18" s="1207"/>
      <c r="AK18" s="1219"/>
      <c r="AL18" s="1219"/>
      <c r="AM18" s="1219"/>
      <c r="AN18" s="1204"/>
      <c r="AO18" s="1187"/>
      <c r="AP18" s="1207"/>
      <c r="AQ18" s="1228"/>
      <c r="AR18" s="1187"/>
      <c r="AS18" s="1207"/>
      <c r="AT18" s="1207"/>
      <c r="AU18" s="1187"/>
      <c r="AV18" s="1207"/>
      <c r="AW18" s="1207"/>
      <c r="AX18" s="1187"/>
      <c r="AY18" s="1296"/>
      <c r="AZ18" s="1296"/>
      <c r="BA18" s="1296"/>
      <c r="BB18" s="1187"/>
      <c r="BC18" s="1187"/>
      <c r="BD18" s="1187"/>
      <c r="BE18" s="1187"/>
      <c r="BF18" s="1187"/>
      <c r="BG18" s="1187"/>
      <c r="BH18" s="1187"/>
      <c r="BI18" s="1187"/>
      <c r="BJ18" s="1187"/>
      <c r="BK18" s="1296"/>
      <c r="BL18" s="1296"/>
      <c r="BM18" s="1296"/>
      <c r="BN18" s="1219"/>
      <c r="BO18" s="1219"/>
      <c r="BP18" s="1219"/>
      <c r="BQ18" s="1305"/>
      <c r="BR18" s="1305"/>
      <c r="BS18" s="1305"/>
      <c r="BT18" s="1204"/>
      <c r="BU18" s="1307"/>
      <c r="BV18" s="1303"/>
      <c r="BW18" s="1304"/>
      <c r="BX18" s="1187"/>
      <c r="BY18" s="1187"/>
      <c r="BZ18" s="1187"/>
      <c r="CA18" s="48" t="s">
        <v>419</v>
      </c>
      <c r="CB18" s="50">
        <v>0.25</v>
      </c>
      <c r="CC18" s="254">
        <v>6.25E-2</v>
      </c>
      <c r="CD18" s="254">
        <v>6.25E-2</v>
      </c>
      <c r="CE18" s="393" t="s">
        <v>556</v>
      </c>
      <c r="CF18" s="254">
        <v>6.25E-2</v>
      </c>
      <c r="CG18" s="254">
        <v>6.25E-2</v>
      </c>
      <c r="CH18" s="393" t="s">
        <v>556</v>
      </c>
      <c r="CI18" s="254">
        <v>6.25E-2</v>
      </c>
      <c r="CJ18" s="254">
        <v>6.25E-2</v>
      </c>
      <c r="CK18" s="393" t="s">
        <v>556</v>
      </c>
      <c r="CL18" s="254">
        <v>6.25E-2</v>
      </c>
      <c r="CM18" s="254">
        <v>6.25E-2</v>
      </c>
      <c r="CN18" s="393" t="s">
        <v>556</v>
      </c>
      <c r="CO18" s="1187"/>
      <c r="CP18" s="1187"/>
      <c r="CQ18" s="1392"/>
    </row>
    <row r="19" spans="1:95" ht="60" x14ac:dyDescent="0.2">
      <c r="A19" s="1327"/>
      <c r="B19" s="1187"/>
      <c r="C19" s="1187"/>
      <c r="D19" s="1264"/>
      <c r="E19" s="1187"/>
      <c r="F19" s="1226"/>
      <c r="G19" s="1187"/>
      <c r="H19" s="1187"/>
      <c r="I19" s="1187"/>
      <c r="J19" s="1187"/>
      <c r="K19" s="1207"/>
      <c r="L19" s="1228"/>
      <c r="M19" s="1187"/>
      <c r="N19" s="1207"/>
      <c r="O19" s="1207"/>
      <c r="P19" s="1187"/>
      <c r="Q19" s="1207"/>
      <c r="R19" s="1207"/>
      <c r="S19" s="1187"/>
      <c r="T19" s="1207"/>
      <c r="U19" s="1207"/>
      <c r="V19" s="1207"/>
      <c r="W19" s="1204"/>
      <c r="X19" s="1187"/>
      <c r="Y19" s="1207"/>
      <c r="Z19" s="1228"/>
      <c r="AA19" s="1187"/>
      <c r="AB19" s="1207"/>
      <c r="AC19" s="1207"/>
      <c r="AD19" s="1187"/>
      <c r="AE19" s="1207"/>
      <c r="AF19" s="1207"/>
      <c r="AG19" s="1187"/>
      <c r="AH19" s="1207"/>
      <c r="AI19" s="1207"/>
      <c r="AJ19" s="1207"/>
      <c r="AK19" s="1219"/>
      <c r="AL19" s="1219"/>
      <c r="AM19" s="1219"/>
      <c r="AN19" s="1204"/>
      <c r="AO19" s="1187"/>
      <c r="AP19" s="1207"/>
      <c r="AQ19" s="1228"/>
      <c r="AR19" s="1187"/>
      <c r="AS19" s="1207"/>
      <c r="AT19" s="1207"/>
      <c r="AU19" s="1187"/>
      <c r="AV19" s="1207"/>
      <c r="AW19" s="1207"/>
      <c r="AX19" s="1187"/>
      <c r="AY19" s="1296"/>
      <c r="AZ19" s="1296"/>
      <c r="BA19" s="1296"/>
      <c r="BB19" s="1187"/>
      <c r="BC19" s="1187"/>
      <c r="BD19" s="1187"/>
      <c r="BE19" s="1187"/>
      <c r="BF19" s="1187"/>
      <c r="BG19" s="1187"/>
      <c r="BH19" s="1187"/>
      <c r="BI19" s="1187"/>
      <c r="BJ19" s="1187"/>
      <c r="BK19" s="1296"/>
      <c r="BL19" s="1296"/>
      <c r="BM19" s="1296"/>
      <c r="BN19" s="1219"/>
      <c r="BO19" s="1219"/>
      <c r="BP19" s="1219"/>
      <c r="BQ19" s="1305"/>
      <c r="BR19" s="1305"/>
      <c r="BS19" s="1305"/>
      <c r="BT19" s="1204"/>
      <c r="BU19" s="1307"/>
      <c r="BV19" s="1303"/>
      <c r="BW19" s="1304"/>
      <c r="BX19" s="1187"/>
      <c r="BY19" s="1187"/>
      <c r="BZ19" s="1187"/>
      <c r="CA19" s="48" t="s">
        <v>291</v>
      </c>
      <c r="CB19" s="50">
        <v>0.25</v>
      </c>
      <c r="CC19" s="254">
        <v>6.25E-2</v>
      </c>
      <c r="CD19" s="254">
        <v>6.25E-2</v>
      </c>
      <c r="CE19" s="393" t="s">
        <v>557</v>
      </c>
      <c r="CF19" s="254">
        <v>6.25E-2</v>
      </c>
      <c r="CG19" s="254">
        <v>6.25E-2</v>
      </c>
      <c r="CH19" s="393" t="s">
        <v>557</v>
      </c>
      <c r="CI19" s="254">
        <v>6.25E-2</v>
      </c>
      <c r="CJ19" s="254">
        <v>6.25E-2</v>
      </c>
      <c r="CK19" s="393" t="s">
        <v>557</v>
      </c>
      <c r="CL19" s="254">
        <v>6.25E-2</v>
      </c>
      <c r="CM19" s="254">
        <v>6.25E-2</v>
      </c>
      <c r="CN19" s="393" t="s">
        <v>557</v>
      </c>
      <c r="CO19" s="1187"/>
      <c r="CP19" s="1187"/>
      <c r="CQ19" s="1392"/>
    </row>
    <row r="20" spans="1:95" ht="45" x14ac:dyDescent="0.2">
      <c r="A20" s="1328"/>
      <c r="B20" s="1187"/>
      <c r="C20" s="1187"/>
      <c r="D20" s="1264"/>
      <c r="E20" s="1187"/>
      <c r="F20" s="1226"/>
      <c r="G20" s="1187"/>
      <c r="H20" s="1187"/>
      <c r="I20" s="1187"/>
      <c r="J20" s="1187"/>
      <c r="K20" s="1207"/>
      <c r="L20" s="1229"/>
      <c r="M20" s="1187"/>
      <c r="N20" s="1207"/>
      <c r="O20" s="1207"/>
      <c r="P20" s="1187"/>
      <c r="Q20" s="1207"/>
      <c r="R20" s="1207"/>
      <c r="S20" s="1187"/>
      <c r="T20" s="1207"/>
      <c r="U20" s="1207"/>
      <c r="V20" s="1207"/>
      <c r="W20" s="1205"/>
      <c r="X20" s="1187"/>
      <c r="Y20" s="1207"/>
      <c r="Z20" s="1229"/>
      <c r="AA20" s="1187"/>
      <c r="AB20" s="1207"/>
      <c r="AC20" s="1207"/>
      <c r="AD20" s="1187"/>
      <c r="AE20" s="1207"/>
      <c r="AF20" s="1207"/>
      <c r="AG20" s="1187"/>
      <c r="AH20" s="1207"/>
      <c r="AI20" s="1207"/>
      <c r="AJ20" s="1207"/>
      <c r="AK20" s="1219"/>
      <c r="AL20" s="1219"/>
      <c r="AM20" s="1219"/>
      <c r="AN20" s="1205"/>
      <c r="AO20" s="1187"/>
      <c r="AP20" s="1207"/>
      <c r="AQ20" s="1229"/>
      <c r="AR20" s="1187"/>
      <c r="AS20" s="1207"/>
      <c r="AT20" s="1207"/>
      <c r="AU20" s="1187"/>
      <c r="AV20" s="1207"/>
      <c r="AW20" s="1207"/>
      <c r="AX20" s="1187"/>
      <c r="AY20" s="1296"/>
      <c r="AZ20" s="1296"/>
      <c r="BA20" s="1296"/>
      <c r="BB20" s="1187"/>
      <c r="BC20" s="1187"/>
      <c r="BD20" s="1187"/>
      <c r="BE20" s="1187"/>
      <c r="BF20" s="1187"/>
      <c r="BG20" s="1187"/>
      <c r="BH20" s="1187"/>
      <c r="BI20" s="1187"/>
      <c r="BJ20" s="1187"/>
      <c r="BK20" s="1296"/>
      <c r="BL20" s="1296"/>
      <c r="BM20" s="1296"/>
      <c r="BN20" s="1219"/>
      <c r="BO20" s="1219"/>
      <c r="BP20" s="1219"/>
      <c r="BQ20" s="1305"/>
      <c r="BR20" s="1305"/>
      <c r="BS20" s="1305"/>
      <c r="BT20" s="1205"/>
      <c r="BU20" s="1307"/>
      <c r="BV20" s="1303"/>
      <c r="BW20" s="1304"/>
      <c r="BX20" s="1187"/>
      <c r="BY20" s="1187"/>
      <c r="BZ20" s="1187"/>
      <c r="CA20" s="48" t="s">
        <v>292</v>
      </c>
      <c r="CB20" s="50">
        <v>0.25</v>
      </c>
      <c r="CC20" s="254">
        <v>6.25E-2</v>
      </c>
      <c r="CD20" s="254">
        <v>6.25E-2</v>
      </c>
      <c r="CE20" s="393" t="s">
        <v>558</v>
      </c>
      <c r="CF20" s="254">
        <v>6.25E-2</v>
      </c>
      <c r="CG20" s="254">
        <v>6.25E-2</v>
      </c>
      <c r="CH20" s="393" t="s">
        <v>558</v>
      </c>
      <c r="CI20" s="254">
        <v>6.25E-2</v>
      </c>
      <c r="CJ20" s="254">
        <v>6.25E-2</v>
      </c>
      <c r="CK20" s="393" t="s">
        <v>558</v>
      </c>
      <c r="CL20" s="254">
        <v>6.25E-2</v>
      </c>
      <c r="CM20" s="254">
        <v>6.25E-2</v>
      </c>
      <c r="CN20" s="393" t="s">
        <v>558</v>
      </c>
      <c r="CO20" s="1187"/>
      <c r="CP20" s="1187"/>
      <c r="CQ20" s="1392"/>
    </row>
    <row r="21" spans="1:95" ht="45" x14ac:dyDescent="0.2">
      <c r="A21" s="1326" t="s">
        <v>94</v>
      </c>
      <c r="B21" s="1187" t="s">
        <v>335</v>
      </c>
      <c r="C21" s="1187" t="s">
        <v>194</v>
      </c>
      <c r="D21" s="1264" t="s">
        <v>102</v>
      </c>
      <c r="E21" s="1187" t="s">
        <v>103</v>
      </c>
      <c r="F21" s="1226" t="s">
        <v>104</v>
      </c>
      <c r="G21" s="1187" t="s">
        <v>105</v>
      </c>
      <c r="H21" s="1321">
        <v>141618</v>
      </c>
      <c r="I21" s="1187">
        <v>2020</v>
      </c>
      <c r="J21" s="1321">
        <v>141618</v>
      </c>
      <c r="K21" s="1207"/>
      <c r="L21" s="1207"/>
      <c r="M21" s="1187"/>
      <c r="N21" s="1207"/>
      <c r="O21" s="1207"/>
      <c r="P21" s="1187"/>
      <c r="Q21" s="1207"/>
      <c r="R21" s="1207"/>
      <c r="S21" s="1187"/>
      <c r="T21" s="1207"/>
      <c r="U21" s="1207"/>
      <c r="V21" s="1187">
        <f>22440+1572</f>
        <v>24012</v>
      </c>
      <c r="W21" s="1207">
        <f>J21/4</f>
        <v>35404.5</v>
      </c>
      <c r="X21" s="1208">
        <v>0.25</v>
      </c>
      <c r="Y21" s="1207"/>
      <c r="Z21" s="1207"/>
      <c r="AA21" s="1187"/>
      <c r="AB21" s="1207"/>
      <c r="AC21" s="1207"/>
      <c r="AD21" s="1187"/>
      <c r="AE21" s="1207"/>
      <c r="AF21" s="1207"/>
      <c r="AG21" s="1187"/>
      <c r="AH21" s="1207"/>
      <c r="AI21" s="1207"/>
      <c r="AJ21" s="1187">
        <f>25740+24420+1669+1718</f>
        <v>53547</v>
      </c>
      <c r="AK21" s="1219"/>
      <c r="AL21" s="1219"/>
      <c r="AM21" s="1226">
        <f>V21+AJ21</f>
        <v>77559</v>
      </c>
      <c r="AN21" s="1207">
        <f>J21/2</f>
        <v>70809</v>
      </c>
      <c r="AO21" s="1208">
        <v>0.5</v>
      </c>
      <c r="AP21" s="1207"/>
      <c r="AQ21" s="1207"/>
      <c r="AR21" s="1187"/>
      <c r="AS21" s="1207"/>
      <c r="AT21" s="1207"/>
      <c r="AU21" s="1187"/>
      <c r="AV21" s="1207"/>
      <c r="AW21" s="1207"/>
      <c r="AX21" s="1187"/>
      <c r="AY21" s="1296"/>
      <c r="AZ21" s="1296"/>
      <c r="BA21" s="1297">
        <f>24420+1869</f>
        <v>26289</v>
      </c>
      <c r="BB21" s="1187"/>
      <c r="BC21" s="1187"/>
      <c r="BD21" s="1187"/>
      <c r="BE21" s="1187"/>
      <c r="BF21" s="1187"/>
      <c r="BG21" s="1187"/>
      <c r="BH21" s="1187"/>
      <c r="BI21" s="1187"/>
      <c r="BJ21" s="1187"/>
      <c r="BK21" s="1296"/>
      <c r="BL21" s="1296"/>
      <c r="BM21" s="1297">
        <v>50195</v>
      </c>
      <c r="BN21" s="1219"/>
      <c r="BO21" s="1219"/>
      <c r="BP21" s="1226">
        <f>BA21+BM21</f>
        <v>76484</v>
      </c>
      <c r="BQ21" s="1305"/>
      <c r="BR21" s="1305"/>
      <c r="BS21" s="1386">
        <f>BP21+AM21</f>
        <v>154043</v>
      </c>
      <c r="BT21" s="1207">
        <f>(J21)</f>
        <v>141618</v>
      </c>
      <c r="BU21" s="1301">
        <v>0</v>
      </c>
      <c r="BV21" s="1303">
        <v>4.0000000000000001E-3</v>
      </c>
      <c r="BW21" s="1304">
        <f>BU21*BV21</f>
        <v>0</v>
      </c>
      <c r="BX21" s="1321">
        <v>141618</v>
      </c>
      <c r="BY21" s="1321">
        <v>141618</v>
      </c>
      <c r="BZ21" s="1321">
        <v>141618</v>
      </c>
      <c r="CA21" s="48" t="s">
        <v>420</v>
      </c>
      <c r="CB21" s="50">
        <v>0.25</v>
      </c>
      <c r="CC21" s="86">
        <v>0.25</v>
      </c>
      <c r="CD21" s="86">
        <v>0.25</v>
      </c>
      <c r="CE21" s="394" t="s">
        <v>555</v>
      </c>
      <c r="CF21" s="86" t="s">
        <v>401</v>
      </c>
      <c r="CG21" s="86">
        <v>0.25</v>
      </c>
      <c r="CH21" s="394" t="s">
        <v>555</v>
      </c>
      <c r="CI21" s="86" t="s">
        <v>401</v>
      </c>
      <c r="CJ21" s="86">
        <v>0.25</v>
      </c>
      <c r="CK21" s="394" t="s">
        <v>555</v>
      </c>
      <c r="CL21" s="86" t="s">
        <v>401</v>
      </c>
      <c r="CM21" s="86">
        <v>0.25</v>
      </c>
      <c r="CN21" s="394" t="s">
        <v>555</v>
      </c>
      <c r="CO21" s="1187"/>
      <c r="CP21" s="1187" t="s">
        <v>212</v>
      </c>
      <c r="CQ21" s="1392"/>
    </row>
    <row r="22" spans="1:95" ht="105" x14ac:dyDescent="0.2">
      <c r="A22" s="1327"/>
      <c r="B22" s="1187"/>
      <c r="C22" s="1187"/>
      <c r="D22" s="1264"/>
      <c r="E22" s="1187"/>
      <c r="F22" s="1226"/>
      <c r="G22" s="1187"/>
      <c r="H22" s="1187"/>
      <c r="I22" s="1187"/>
      <c r="J22" s="1187"/>
      <c r="K22" s="1207"/>
      <c r="L22" s="1207"/>
      <c r="M22" s="1187"/>
      <c r="N22" s="1207"/>
      <c r="O22" s="1207"/>
      <c r="P22" s="1187"/>
      <c r="Q22" s="1207"/>
      <c r="R22" s="1207"/>
      <c r="S22" s="1187"/>
      <c r="T22" s="1207"/>
      <c r="U22" s="1207"/>
      <c r="V22" s="1187"/>
      <c r="W22" s="1207"/>
      <c r="X22" s="1202"/>
      <c r="Y22" s="1207"/>
      <c r="Z22" s="1207"/>
      <c r="AA22" s="1187"/>
      <c r="AB22" s="1207"/>
      <c r="AC22" s="1207"/>
      <c r="AD22" s="1187"/>
      <c r="AE22" s="1207"/>
      <c r="AF22" s="1207"/>
      <c r="AG22" s="1187"/>
      <c r="AH22" s="1207"/>
      <c r="AI22" s="1207"/>
      <c r="AJ22" s="1187"/>
      <c r="AK22" s="1219"/>
      <c r="AL22" s="1219"/>
      <c r="AM22" s="1226"/>
      <c r="AN22" s="1207"/>
      <c r="AO22" s="1202"/>
      <c r="AP22" s="1207"/>
      <c r="AQ22" s="1207"/>
      <c r="AR22" s="1187"/>
      <c r="AS22" s="1207"/>
      <c r="AT22" s="1207"/>
      <c r="AU22" s="1187"/>
      <c r="AV22" s="1207"/>
      <c r="AW22" s="1207"/>
      <c r="AX22" s="1187"/>
      <c r="AY22" s="1296"/>
      <c r="AZ22" s="1296"/>
      <c r="BA22" s="1297"/>
      <c r="BB22" s="1187"/>
      <c r="BC22" s="1187"/>
      <c r="BD22" s="1187"/>
      <c r="BE22" s="1187"/>
      <c r="BF22" s="1187"/>
      <c r="BG22" s="1187"/>
      <c r="BH22" s="1187"/>
      <c r="BI22" s="1187"/>
      <c r="BJ22" s="1187"/>
      <c r="BK22" s="1296"/>
      <c r="BL22" s="1296"/>
      <c r="BM22" s="1297"/>
      <c r="BN22" s="1219"/>
      <c r="BO22" s="1219"/>
      <c r="BP22" s="1226"/>
      <c r="BQ22" s="1305"/>
      <c r="BR22" s="1305"/>
      <c r="BS22" s="1386"/>
      <c r="BT22" s="1207"/>
      <c r="BU22" s="1302"/>
      <c r="BV22" s="1303"/>
      <c r="BW22" s="1304"/>
      <c r="BX22" s="1187"/>
      <c r="BY22" s="1187"/>
      <c r="BZ22" s="1187"/>
      <c r="CA22" s="48" t="s">
        <v>421</v>
      </c>
      <c r="CB22" s="50">
        <v>0.25</v>
      </c>
      <c r="CC22" s="254">
        <v>6.25E-2</v>
      </c>
      <c r="CD22" s="254">
        <v>6.25E-2</v>
      </c>
      <c r="CE22" s="393" t="s">
        <v>559</v>
      </c>
      <c r="CF22" s="254">
        <v>6.25E-2</v>
      </c>
      <c r="CG22" s="254">
        <v>6.25E-2</v>
      </c>
      <c r="CH22" s="393" t="s">
        <v>559</v>
      </c>
      <c r="CI22" s="254">
        <v>6.25E-2</v>
      </c>
      <c r="CJ22" s="254">
        <v>6.25E-2</v>
      </c>
      <c r="CK22" s="393" t="s">
        <v>559</v>
      </c>
      <c r="CL22" s="254">
        <v>6.25E-2</v>
      </c>
      <c r="CM22" s="254">
        <v>6.25E-2</v>
      </c>
      <c r="CN22" s="393" t="s">
        <v>559</v>
      </c>
      <c r="CO22" s="1187"/>
      <c r="CP22" s="1187"/>
      <c r="CQ22" s="1392"/>
    </row>
    <row r="23" spans="1:95" ht="60" x14ac:dyDescent="0.2">
      <c r="A23" s="1327"/>
      <c r="B23" s="1187"/>
      <c r="C23" s="1187"/>
      <c r="D23" s="1264"/>
      <c r="E23" s="1187"/>
      <c r="F23" s="1226"/>
      <c r="G23" s="1187"/>
      <c r="H23" s="1187"/>
      <c r="I23" s="1187"/>
      <c r="J23" s="1187"/>
      <c r="K23" s="1207"/>
      <c r="L23" s="1207"/>
      <c r="M23" s="1187"/>
      <c r="N23" s="1207"/>
      <c r="O23" s="1207"/>
      <c r="P23" s="1187"/>
      <c r="Q23" s="1207"/>
      <c r="R23" s="1207"/>
      <c r="S23" s="1187"/>
      <c r="T23" s="1207"/>
      <c r="U23" s="1207"/>
      <c r="V23" s="1187"/>
      <c r="W23" s="1207"/>
      <c r="X23" s="1202"/>
      <c r="Y23" s="1207"/>
      <c r="Z23" s="1207"/>
      <c r="AA23" s="1187"/>
      <c r="AB23" s="1207"/>
      <c r="AC23" s="1207"/>
      <c r="AD23" s="1187"/>
      <c r="AE23" s="1207"/>
      <c r="AF23" s="1207"/>
      <c r="AG23" s="1187"/>
      <c r="AH23" s="1207"/>
      <c r="AI23" s="1207"/>
      <c r="AJ23" s="1187"/>
      <c r="AK23" s="1219"/>
      <c r="AL23" s="1219"/>
      <c r="AM23" s="1226"/>
      <c r="AN23" s="1207"/>
      <c r="AO23" s="1202"/>
      <c r="AP23" s="1207"/>
      <c r="AQ23" s="1207"/>
      <c r="AR23" s="1187"/>
      <c r="AS23" s="1207"/>
      <c r="AT23" s="1207"/>
      <c r="AU23" s="1187"/>
      <c r="AV23" s="1207"/>
      <c r="AW23" s="1207"/>
      <c r="AX23" s="1187"/>
      <c r="AY23" s="1296"/>
      <c r="AZ23" s="1296"/>
      <c r="BA23" s="1297"/>
      <c r="BB23" s="1187"/>
      <c r="BC23" s="1187"/>
      <c r="BD23" s="1187"/>
      <c r="BE23" s="1187"/>
      <c r="BF23" s="1187"/>
      <c r="BG23" s="1187"/>
      <c r="BH23" s="1187"/>
      <c r="BI23" s="1187"/>
      <c r="BJ23" s="1187"/>
      <c r="BK23" s="1296"/>
      <c r="BL23" s="1296"/>
      <c r="BM23" s="1297"/>
      <c r="BN23" s="1219"/>
      <c r="BO23" s="1219"/>
      <c r="BP23" s="1226"/>
      <c r="BQ23" s="1305"/>
      <c r="BR23" s="1305"/>
      <c r="BS23" s="1386"/>
      <c r="BT23" s="1207"/>
      <c r="BU23" s="1302"/>
      <c r="BV23" s="1303"/>
      <c r="BW23" s="1304"/>
      <c r="BX23" s="1187"/>
      <c r="BY23" s="1187"/>
      <c r="BZ23" s="1187"/>
      <c r="CA23" s="48" t="s">
        <v>294</v>
      </c>
      <c r="CB23" s="50">
        <v>0.25</v>
      </c>
      <c r="CC23" s="254">
        <v>6.25E-2</v>
      </c>
      <c r="CD23" s="254">
        <v>6.25E-2</v>
      </c>
      <c r="CE23" s="393" t="s">
        <v>557</v>
      </c>
      <c r="CF23" s="254">
        <v>6.25E-2</v>
      </c>
      <c r="CG23" s="254">
        <v>6.25E-2</v>
      </c>
      <c r="CH23" s="393" t="s">
        <v>557</v>
      </c>
      <c r="CI23" s="254">
        <v>6.25E-2</v>
      </c>
      <c r="CJ23" s="254">
        <v>6.25E-2</v>
      </c>
      <c r="CK23" s="393" t="s">
        <v>557</v>
      </c>
      <c r="CL23" s="254">
        <v>6.25E-2</v>
      </c>
      <c r="CM23" s="254">
        <v>6.25E-2</v>
      </c>
      <c r="CN23" s="393" t="s">
        <v>557</v>
      </c>
      <c r="CO23" s="1187"/>
      <c r="CP23" s="1187"/>
      <c r="CQ23" s="1392"/>
    </row>
    <row r="24" spans="1:95" ht="45" x14ac:dyDescent="0.2">
      <c r="A24" s="1328"/>
      <c r="B24" s="1187"/>
      <c r="C24" s="1187"/>
      <c r="D24" s="1264"/>
      <c r="E24" s="1187"/>
      <c r="F24" s="1226"/>
      <c r="G24" s="1187"/>
      <c r="H24" s="1187"/>
      <c r="I24" s="1187"/>
      <c r="J24" s="1187"/>
      <c r="K24" s="1207"/>
      <c r="L24" s="1207"/>
      <c r="M24" s="1187"/>
      <c r="N24" s="1207"/>
      <c r="O24" s="1207"/>
      <c r="P24" s="1187"/>
      <c r="Q24" s="1207"/>
      <c r="R24" s="1207"/>
      <c r="S24" s="1187"/>
      <c r="T24" s="1207"/>
      <c r="U24" s="1207"/>
      <c r="V24" s="1187"/>
      <c r="W24" s="1207"/>
      <c r="X24" s="1202"/>
      <c r="Y24" s="1207"/>
      <c r="Z24" s="1207"/>
      <c r="AA24" s="1187"/>
      <c r="AB24" s="1207"/>
      <c r="AC24" s="1207"/>
      <c r="AD24" s="1187"/>
      <c r="AE24" s="1207"/>
      <c r="AF24" s="1207"/>
      <c r="AG24" s="1187"/>
      <c r="AH24" s="1207"/>
      <c r="AI24" s="1207"/>
      <c r="AJ24" s="1187"/>
      <c r="AK24" s="1219"/>
      <c r="AL24" s="1219"/>
      <c r="AM24" s="1226"/>
      <c r="AN24" s="1207"/>
      <c r="AO24" s="1202"/>
      <c r="AP24" s="1207"/>
      <c r="AQ24" s="1207"/>
      <c r="AR24" s="1187"/>
      <c r="AS24" s="1207"/>
      <c r="AT24" s="1207"/>
      <c r="AU24" s="1187"/>
      <c r="AV24" s="1207"/>
      <c r="AW24" s="1207"/>
      <c r="AX24" s="1187"/>
      <c r="AY24" s="1296"/>
      <c r="AZ24" s="1296"/>
      <c r="BA24" s="1297"/>
      <c r="BB24" s="1187"/>
      <c r="BC24" s="1187"/>
      <c r="BD24" s="1187"/>
      <c r="BE24" s="1187"/>
      <c r="BF24" s="1187"/>
      <c r="BG24" s="1187"/>
      <c r="BH24" s="1187"/>
      <c r="BI24" s="1187"/>
      <c r="BJ24" s="1187"/>
      <c r="BK24" s="1296"/>
      <c r="BL24" s="1296"/>
      <c r="BM24" s="1297"/>
      <c r="BN24" s="1219"/>
      <c r="BO24" s="1219"/>
      <c r="BP24" s="1226"/>
      <c r="BQ24" s="1305"/>
      <c r="BR24" s="1305"/>
      <c r="BS24" s="1386"/>
      <c r="BT24" s="1207"/>
      <c r="BU24" s="1302"/>
      <c r="BV24" s="1303"/>
      <c r="BW24" s="1304"/>
      <c r="BX24" s="1187"/>
      <c r="BY24" s="1187"/>
      <c r="BZ24" s="1187"/>
      <c r="CA24" s="48" t="s">
        <v>293</v>
      </c>
      <c r="CB24" s="50">
        <v>0.25</v>
      </c>
      <c r="CC24" s="254">
        <v>6.25E-2</v>
      </c>
      <c r="CD24" s="254">
        <v>6.25E-2</v>
      </c>
      <c r="CE24" s="393" t="s">
        <v>560</v>
      </c>
      <c r="CF24" s="254">
        <v>6.25E-2</v>
      </c>
      <c r="CG24" s="254">
        <v>6.25E-2</v>
      </c>
      <c r="CH24" s="393" t="s">
        <v>560</v>
      </c>
      <c r="CI24" s="254">
        <v>6.25E-2</v>
      </c>
      <c r="CJ24" s="254">
        <v>6.25E-2</v>
      </c>
      <c r="CK24" s="393" t="s">
        <v>560</v>
      </c>
      <c r="CL24" s="254">
        <v>6.25E-2</v>
      </c>
      <c r="CM24" s="254">
        <v>6.25E-2</v>
      </c>
      <c r="CN24" s="393" t="s">
        <v>560</v>
      </c>
      <c r="CO24" s="1187"/>
      <c r="CP24" s="1187"/>
      <c r="CQ24" s="1392"/>
    </row>
    <row r="25" spans="1:95" ht="45" x14ac:dyDescent="0.2">
      <c r="A25" s="1326" t="s">
        <v>94</v>
      </c>
      <c r="B25" s="1187" t="s">
        <v>335</v>
      </c>
      <c r="C25" s="1187" t="s">
        <v>194</v>
      </c>
      <c r="D25" s="1264" t="s">
        <v>106</v>
      </c>
      <c r="E25" s="1187" t="s">
        <v>107</v>
      </c>
      <c r="F25" s="1226" t="s">
        <v>108</v>
      </c>
      <c r="G25" s="1187" t="s">
        <v>109</v>
      </c>
      <c r="H25" s="1321">
        <v>3978</v>
      </c>
      <c r="I25" s="1187">
        <v>2020</v>
      </c>
      <c r="J25" s="1321">
        <v>3978</v>
      </c>
      <c r="K25" s="1207"/>
      <c r="L25" s="1207"/>
      <c r="M25" s="1187"/>
      <c r="N25" s="1207"/>
      <c r="O25" s="1207"/>
      <c r="P25" s="1187"/>
      <c r="Q25" s="1207"/>
      <c r="R25" s="1207"/>
      <c r="S25" s="1187"/>
      <c r="T25" s="1207"/>
      <c r="U25" s="1207"/>
      <c r="V25" s="1272">
        <f>(30)*3*10</f>
        <v>900</v>
      </c>
      <c r="W25" s="1264">
        <f>J25/4</f>
        <v>994.5</v>
      </c>
      <c r="X25" s="1265">
        <v>0</v>
      </c>
      <c r="Y25" s="1272"/>
      <c r="Z25" s="1272"/>
      <c r="AA25" s="1264"/>
      <c r="AB25" s="1272"/>
      <c r="AC25" s="1272"/>
      <c r="AD25" s="1264"/>
      <c r="AE25" s="1272"/>
      <c r="AF25" s="1272"/>
      <c r="AG25" s="1264"/>
      <c r="AH25" s="1272"/>
      <c r="AI25" s="1272"/>
      <c r="AJ25" s="1272">
        <f>(30)*3*10</f>
        <v>900</v>
      </c>
      <c r="AK25" s="1219"/>
      <c r="AL25" s="1219"/>
      <c r="AM25" s="1219">
        <f>V25+AJ25</f>
        <v>1800</v>
      </c>
      <c r="AN25" s="1187">
        <v>3978</v>
      </c>
      <c r="AO25" s="1209">
        <v>0.5</v>
      </c>
      <c r="AP25" s="1207"/>
      <c r="AQ25" s="1207"/>
      <c r="AR25" s="1187"/>
      <c r="AS25" s="1207"/>
      <c r="AT25" s="1207"/>
      <c r="AU25" s="1187"/>
      <c r="AV25" s="1207"/>
      <c r="AW25" s="1207"/>
      <c r="AX25" s="1187"/>
      <c r="AY25" s="1296"/>
      <c r="AZ25" s="1296"/>
      <c r="BA25" s="1296">
        <f>(10+18+16)*3*10</f>
        <v>1320</v>
      </c>
      <c r="BB25" s="1187"/>
      <c r="BC25" s="1187"/>
      <c r="BD25" s="1187"/>
      <c r="BE25" s="1187"/>
      <c r="BF25" s="1187"/>
      <c r="BG25" s="1187"/>
      <c r="BH25" s="1187"/>
      <c r="BI25" s="1187"/>
      <c r="BJ25" s="1187"/>
      <c r="BK25" s="1296"/>
      <c r="BL25" s="1296"/>
      <c r="BM25" s="1296">
        <f>(17+14+16)*3*10</f>
        <v>1410</v>
      </c>
      <c r="BN25" s="1219"/>
      <c r="BO25" s="1219"/>
      <c r="BP25" s="1219">
        <f>BA25+BM25</f>
        <v>2730</v>
      </c>
      <c r="BQ25" s="1305"/>
      <c r="BR25" s="1305"/>
      <c r="BS25" s="1305">
        <f>BP25+AM25</f>
        <v>4530</v>
      </c>
      <c r="BT25" s="1187">
        <v>3978</v>
      </c>
      <c r="BU25" s="1308">
        <v>0</v>
      </c>
      <c r="BV25" s="1303">
        <v>4.0000000000000001E-3</v>
      </c>
      <c r="BW25" s="1304">
        <f>BU25*BV25</f>
        <v>0</v>
      </c>
      <c r="BX25" s="1321">
        <v>3978</v>
      </c>
      <c r="BY25" s="1321">
        <v>3978</v>
      </c>
      <c r="BZ25" s="1321">
        <v>3978</v>
      </c>
      <c r="CA25" s="48" t="s">
        <v>422</v>
      </c>
      <c r="CB25" s="50">
        <v>0.25</v>
      </c>
      <c r="CC25" s="86">
        <v>0.25</v>
      </c>
      <c r="CD25" s="86">
        <v>0.25</v>
      </c>
      <c r="CE25" s="394" t="s">
        <v>555</v>
      </c>
      <c r="CF25" s="86" t="s">
        <v>401</v>
      </c>
      <c r="CG25" s="86">
        <v>0.25</v>
      </c>
      <c r="CH25" s="394" t="s">
        <v>555</v>
      </c>
      <c r="CI25" s="86" t="s">
        <v>401</v>
      </c>
      <c r="CJ25" s="86">
        <v>0.25</v>
      </c>
      <c r="CK25" s="394" t="s">
        <v>555</v>
      </c>
      <c r="CL25" s="86" t="s">
        <v>401</v>
      </c>
      <c r="CM25" s="86">
        <v>0.25</v>
      </c>
      <c r="CN25" s="394" t="s">
        <v>555</v>
      </c>
      <c r="CO25" s="1187"/>
      <c r="CP25" s="1187" t="s">
        <v>212</v>
      </c>
      <c r="CQ25" s="1392"/>
    </row>
    <row r="26" spans="1:95" ht="105" x14ac:dyDescent="0.2">
      <c r="A26" s="1327"/>
      <c r="B26" s="1187"/>
      <c r="C26" s="1187"/>
      <c r="D26" s="1264"/>
      <c r="E26" s="1187"/>
      <c r="F26" s="1226"/>
      <c r="G26" s="1187"/>
      <c r="H26" s="1187"/>
      <c r="I26" s="1187"/>
      <c r="J26" s="1187"/>
      <c r="K26" s="1207"/>
      <c r="L26" s="1207"/>
      <c r="M26" s="1187"/>
      <c r="N26" s="1207"/>
      <c r="O26" s="1207"/>
      <c r="P26" s="1187"/>
      <c r="Q26" s="1207"/>
      <c r="R26" s="1207"/>
      <c r="S26" s="1187"/>
      <c r="T26" s="1207"/>
      <c r="U26" s="1207"/>
      <c r="V26" s="1272"/>
      <c r="W26" s="1264"/>
      <c r="X26" s="1266"/>
      <c r="Y26" s="1272"/>
      <c r="Z26" s="1272"/>
      <c r="AA26" s="1264"/>
      <c r="AB26" s="1272"/>
      <c r="AC26" s="1272"/>
      <c r="AD26" s="1264"/>
      <c r="AE26" s="1272"/>
      <c r="AF26" s="1272"/>
      <c r="AG26" s="1264"/>
      <c r="AH26" s="1272"/>
      <c r="AI26" s="1272"/>
      <c r="AJ26" s="1272"/>
      <c r="AK26" s="1219"/>
      <c r="AL26" s="1219"/>
      <c r="AM26" s="1219"/>
      <c r="AN26" s="1187"/>
      <c r="AO26" s="1210"/>
      <c r="AP26" s="1207"/>
      <c r="AQ26" s="1207"/>
      <c r="AR26" s="1187"/>
      <c r="AS26" s="1207"/>
      <c r="AT26" s="1207"/>
      <c r="AU26" s="1187"/>
      <c r="AV26" s="1207"/>
      <c r="AW26" s="1207"/>
      <c r="AX26" s="1187"/>
      <c r="AY26" s="1296"/>
      <c r="AZ26" s="1296"/>
      <c r="BA26" s="1296"/>
      <c r="BB26" s="1187"/>
      <c r="BC26" s="1187"/>
      <c r="BD26" s="1187"/>
      <c r="BE26" s="1187"/>
      <c r="BF26" s="1187"/>
      <c r="BG26" s="1187"/>
      <c r="BH26" s="1187"/>
      <c r="BI26" s="1187"/>
      <c r="BJ26" s="1187"/>
      <c r="BK26" s="1296"/>
      <c r="BL26" s="1296"/>
      <c r="BM26" s="1296"/>
      <c r="BN26" s="1219"/>
      <c r="BO26" s="1219"/>
      <c r="BP26" s="1219"/>
      <c r="BQ26" s="1305"/>
      <c r="BR26" s="1305"/>
      <c r="BS26" s="1305"/>
      <c r="BT26" s="1187"/>
      <c r="BU26" s="1309"/>
      <c r="BV26" s="1303"/>
      <c r="BW26" s="1304"/>
      <c r="BX26" s="1187"/>
      <c r="BY26" s="1187"/>
      <c r="BZ26" s="1187"/>
      <c r="CA26" s="48" t="s">
        <v>423</v>
      </c>
      <c r="CB26" s="50">
        <v>0.25</v>
      </c>
      <c r="CC26" s="254">
        <v>6.25E-2</v>
      </c>
      <c r="CD26" s="254">
        <v>6.25E-2</v>
      </c>
      <c r="CE26" s="393" t="s">
        <v>561</v>
      </c>
      <c r="CF26" s="254">
        <v>6.25E-2</v>
      </c>
      <c r="CG26" s="254">
        <v>6.25E-2</v>
      </c>
      <c r="CH26" s="393" t="s">
        <v>561</v>
      </c>
      <c r="CI26" s="254">
        <v>6.25E-2</v>
      </c>
      <c r="CJ26" s="254">
        <v>6.25E-2</v>
      </c>
      <c r="CK26" s="393" t="s">
        <v>561</v>
      </c>
      <c r="CL26" s="254">
        <v>6.25E-2</v>
      </c>
      <c r="CM26" s="254">
        <v>6.25E-2</v>
      </c>
      <c r="CN26" s="393" t="s">
        <v>561</v>
      </c>
      <c r="CO26" s="1187"/>
      <c r="CP26" s="1187"/>
      <c r="CQ26" s="1392"/>
    </row>
    <row r="27" spans="1:95" ht="60" x14ac:dyDescent="0.2">
      <c r="A27" s="1327"/>
      <c r="B27" s="1187"/>
      <c r="C27" s="1187"/>
      <c r="D27" s="1264"/>
      <c r="E27" s="1187"/>
      <c r="F27" s="1226"/>
      <c r="G27" s="1187"/>
      <c r="H27" s="1187"/>
      <c r="I27" s="1187"/>
      <c r="J27" s="1187"/>
      <c r="K27" s="1207"/>
      <c r="L27" s="1207"/>
      <c r="M27" s="1187"/>
      <c r="N27" s="1207"/>
      <c r="O27" s="1207"/>
      <c r="P27" s="1187"/>
      <c r="Q27" s="1207"/>
      <c r="R27" s="1207"/>
      <c r="S27" s="1187"/>
      <c r="T27" s="1207"/>
      <c r="U27" s="1207"/>
      <c r="V27" s="1272"/>
      <c r="W27" s="1264"/>
      <c r="X27" s="1266"/>
      <c r="Y27" s="1272"/>
      <c r="Z27" s="1272"/>
      <c r="AA27" s="1264"/>
      <c r="AB27" s="1272"/>
      <c r="AC27" s="1272"/>
      <c r="AD27" s="1264"/>
      <c r="AE27" s="1272"/>
      <c r="AF27" s="1272"/>
      <c r="AG27" s="1264"/>
      <c r="AH27" s="1272"/>
      <c r="AI27" s="1272"/>
      <c r="AJ27" s="1272"/>
      <c r="AK27" s="1219"/>
      <c r="AL27" s="1219"/>
      <c r="AM27" s="1219"/>
      <c r="AN27" s="1187"/>
      <c r="AO27" s="1210"/>
      <c r="AP27" s="1207"/>
      <c r="AQ27" s="1207"/>
      <c r="AR27" s="1187"/>
      <c r="AS27" s="1207"/>
      <c r="AT27" s="1207"/>
      <c r="AU27" s="1187"/>
      <c r="AV27" s="1207"/>
      <c r="AW27" s="1207"/>
      <c r="AX27" s="1187"/>
      <c r="AY27" s="1296"/>
      <c r="AZ27" s="1296"/>
      <c r="BA27" s="1296"/>
      <c r="BB27" s="1187"/>
      <c r="BC27" s="1187"/>
      <c r="BD27" s="1187"/>
      <c r="BE27" s="1187"/>
      <c r="BF27" s="1187"/>
      <c r="BG27" s="1187"/>
      <c r="BH27" s="1187"/>
      <c r="BI27" s="1187"/>
      <c r="BJ27" s="1187"/>
      <c r="BK27" s="1296"/>
      <c r="BL27" s="1296"/>
      <c r="BM27" s="1296"/>
      <c r="BN27" s="1219"/>
      <c r="BO27" s="1219"/>
      <c r="BP27" s="1219"/>
      <c r="BQ27" s="1305"/>
      <c r="BR27" s="1305"/>
      <c r="BS27" s="1305"/>
      <c r="BT27" s="1187"/>
      <c r="BU27" s="1309"/>
      <c r="BV27" s="1303"/>
      <c r="BW27" s="1304"/>
      <c r="BX27" s="1187"/>
      <c r="BY27" s="1187"/>
      <c r="BZ27" s="1187"/>
      <c r="CA27" s="48" t="s">
        <v>296</v>
      </c>
      <c r="CB27" s="50">
        <v>0.25</v>
      </c>
      <c r="CC27" s="254">
        <v>6.25E-2</v>
      </c>
      <c r="CD27" s="254">
        <v>6.25E-2</v>
      </c>
      <c r="CE27" s="393" t="s">
        <v>557</v>
      </c>
      <c r="CF27" s="254">
        <v>6.25E-2</v>
      </c>
      <c r="CG27" s="254">
        <v>6.25E-2</v>
      </c>
      <c r="CH27" s="393" t="s">
        <v>557</v>
      </c>
      <c r="CI27" s="254">
        <v>6.25E-2</v>
      </c>
      <c r="CJ27" s="254">
        <v>6.25E-2</v>
      </c>
      <c r="CK27" s="393" t="s">
        <v>557</v>
      </c>
      <c r="CL27" s="254">
        <v>6.25E-2</v>
      </c>
      <c r="CM27" s="254">
        <v>6.25E-2</v>
      </c>
      <c r="CN27" s="393" t="s">
        <v>557</v>
      </c>
      <c r="CO27" s="1187"/>
      <c r="CP27" s="1187"/>
      <c r="CQ27" s="1392"/>
    </row>
    <row r="28" spans="1:95" ht="45" x14ac:dyDescent="0.2">
      <c r="A28" s="1328"/>
      <c r="B28" s="1187"/>
      <c r="C28" s="1187"/>
      <c r="D28" s="1264"/>
      <c r="E28" s="1187"/>
      <c r="F28" s="1226"/>
      <c r="G28" s="1187"/>
      <c r="H28" s="1187"/>
      <c r="I28" s="1187"/>
      <c r="J28" s="1187"/>
      <c r="K28" s="1207"/>
      <c r="L28" s="1207"/>
      <c r="M28" s="1187"/>
      <c r="N28" s="1207"/>
      <c r="O28" s="1207"/>
      <c r="P28" s="1187"/>
      <c r="Q28" s="1207"/>
      <c r="R28" s="1207"/>
      <c r="S28" s="1187"/>
      <c r="T28" s="1207"/>
      <c r="U28" s="1207"/>
      <c r="V28" s="1272"/>
      <c r="W28" s="1264"/>
      <c r="X28" s="1266"/>
      <c r="Y28" s="1272"/>
      <c r="Z28" s="1272"/>
      <c r="AA28" s="1264"/>
      <c r="AB28" s="1272"/>
      <c r="AC28" s="1272"/>
      <c r="AD28" s="1264"/>
      <c r="AE28" s="1272"/>
      <c r="AF28" s="1272"/>
      <c r="AG28" s="1264"/>
      <c r="AH28" s="1272"/>
      <c r="AI28" s="1272"/>
      <c r="AJ28" s="1272"/>
      <c r="AK28" s="1219"/>
      <c r="AL28" s="1219"/>
      <c r="AM28" s="1219"/>
      <c r="AN28" s="1187"/>
      <c r="AO28" s="1210"/>
      <c r="AP28" s="1207"/>
      <c r="AQ28" s="1207"/>
      <c r="AR28" s="1187"/>
      <c r="AS28" s="1207"/>
      <c r="AT28" s="1207"/>
      <c r="AU28" s="1187"/>
      <c r="AV28" s="1207"/>
      <c r="AW28" s="1207"/>
      <c r="AX28" s="1187"/>
      <c r="AY28" s="1296"/>
      <c r="AZ28" s="1296"/>
      <c r="BA28" s="1296"/>
      <c r="BB28" s="1187"/>
      <c r="BC28" s="1187"/>
      <c r="BD28" s="1187"/>
      <c r="BE28" s="1187"/>
      <c r="BF28" s="1187"/>
      <c r="BG28" s="1187"/>
      <c r="BH28" s="1187"/>
      <c r="BI28" s="1187"/>
      <c r="BJ28" s="1187"/>
      <c r="BK28" s="1296"/>
      <c r="BL28" s="1296"/>
      <c r="BM28" s="1296"/>
      <c r="BN28" s="1219"/>
      <c r="BO28" s="1219"/>
      <c r="BP28" s="1219"/>
      <c r="BQ28" s="1305"/>
      <c r="BR28" s="1305"/>
      <c r="BS28" s="1305"/>
      <c r="BT28" s="1187"/>
      <c r="BU28" s="1309"/>
      <c r="BV28" s="1303"/>
      <c r="BW28" s="1304"/>
      <c r="BX28" s="1187"/>
      <c r="BY28" s="1187"/>
      <c r="BZ28" s="1187"/>
      <c r="CA28" s="48" t="s">
        <v>295</v>
      </c>
      <c r="CB28" s="50">
        <v>0.25</v>
      </c>
      <c r="CC28" s="254">
        <v>6.25E-2</v>
      </c>
      <c r="CD28" s="254">
        <v>6.25E-2</v>
      </c>
      <c r="CE28" s="393" t="s">
        <v>562</v>
      </c>
      <c r="CF28" s="254">
        <v>6.25E-2</v>
      </c>
      <c r="CG28" s="254">
        <v>6.25E-2</v>
      </c>
      <c r="CH28" s="393" t="s">
        <v>562</v>
      </c>
      <c r="CI28" s="254">
        <v>6.25E-2</v>
      </c>
      <c r="CJ28" s="254">
        <v>6.25E-2</v>
      </c>
      <c r="CK28" s="393" t="s">
        <v>562</v>
      </c>
      <c r="CL28" s="254">
        <v>6.25E-2</v>
      </c>
      <c r="CM28" s="254">
        <v>6.25E-2</v>
      </c>
      <c r="CN28" s="393" t="s">
        <v>562</v>
      </c>
      <c r="CO28" s="1187"/>
      <c r="CP28" s="1187"/>
      <c r="CQ28" s="1392"/>
    </row>
    <row r="29" spans="1:95" ht="45" x14ac:dyDescent="0.2">
      <c r="A29" s="1344" t="s">
        <v>94</v>
      </c>
      <c r="B29" s="1187" t="s">
        <v>335</v>
      </c>
      <c r="C29" s="1211" t="s">
        <v>194</v>
      </c>
      <c r="D29" s="1211" t="s">
        <v>440</v>
      </c>
      <c r="E29" s="1211" t="s">
        <v>205</v>
      </c>
      <c r="F29" s="1211" t="s">
        <v>110</v>
      </c>
      <c r="G29" s="1211" t="s">
        <v>111</v>
      </c>
      <c r="H29" s="1211">
        <v>121</v>
      </c>
      <c r="I29" s="1211">
        <v>2020</v>
      </c>
      <c r="J29" s="1211">
        <v>115</v>
      </c>
      <c r="K29" s="1236"/>
      <c r="L29" s="1236"/>
      <c r="M29" s="1211"/>
      <c r="N29" s="1236"/>
      <c r="O29" s="1236"/>
      <c r="P29" s="1211"/>
      <c r="Q29" s="1236"/>
      <c r="R29" s="1236"/>
      <c r="S29" s="1211"/>
      <c r="T29" s="1236"/>
      <c r="U29" s="1236"/>
      <c r="V29" s="1211"/>
      <c r="W29" s="1211">
        <v>115</v>
      </c>
      <c r="X29" s="1214">
        <v>0</v>
      </c>
      <c r="Y29" s="1236"/>
      <c r="Z29" s="1236"/>
      <c r="AA29" s="1211"/>
      <c r="AB29" s="1236"/>
      <c r="AC29" s="1236"/>
      <c r="AD29" s="1211"/>
      <c r="AE29" s="1236"/>
      <c r="AF29" s="1236"/>
      <c r="AG29" s="1211"/>
      <c r="AH29" s="1236"/>
      <c r="AI29" s="1236"/>
      <c r="AJ29" s="1211"/>
      <c r="AK29" s="1220"/>
      <c r="AL29" s="1220"/>
      <c r="AM29" s="1245" t="s">
        <v>401</v>
      </c>
      <c r="AN29" s="1211">
        <v>115</v>
      </c>
      <c r="AO29" s="1214">
        <v>0.5</v>
      </c>
      <c r="AP29" s="1236"/>
      <c r="AQ29" s="1236"/>
      <c r="AR29" s="1211"/>
      <c r="AS29" s="1236"/>
      <c r="AT29" s="1236"/>
      <c r="AU29" s="1211"/>
      <c r="AV29" s="1236"/>
      <c r="AW29" s="1236"/>
      <c r="AX29" s="1211"/>
      <c r="AY29" s="1293"/>
      <c r="AZ29" s="1293"/>
      <c r="BA29" s="1298" t="s">
        <v>401</v>
      </c>
      <c r="BB29" s="1211"/>
      <c r="BC29" s="1211"/>
      <c r="BD29" s="1211"/>
      <c r="BE29" s="1211"/>
      <c r="BF29" s="1211"/>
      <c r="BG29" s="1211"/>
      <c r="BH29" s="1211"/>
      <c r="BI29" s="1211"/>
      <c r="BJ29" s="1211"/>
      <c r="BK29" s="1293"/>
      <c r="BL29" s="1293"/>
      <c r="BM29" s="1298"/>
      <c r="BN29" s="1220"/>
      <c r="BO29" s="1220"/>
      <c r="BP29" s="1245" t="s">
        <v>401</v>
      </c>
      <c r="BQ29" s="1404"/>
      <c r="BR29" s="1404"/>
      <c r="BS29" s="1407">
        <v>121</v>
      </c>
      <c r="BT29" s="1211">
        <v>115</v>
      </c>
      <c r="BU29" s="1214">
        <v>1</v>
      </c>
      <c r="BV29" s="1338">
        <v>4.0000000000000001E-3</v>
      </c>
      <c r="BW29" s="1347">
        <f>BU29*BV29</f>
        <v>4.0000000000000001E-3</v>
      </c>
      <c r="BX29" s="1211">
        <v>115</v>
      </c>
      <c r="BY29" s="1211">
        <v>115</v>
      </c>
      <c r="BZ29" s="1211">
        <v>115</v>
      </c>
      <c r="CA29" s="48" t="s">
        <v>290</v>
      </c>
      <c r="CB29" s="50">
        <v>0.25</v>
      </c>
      <c r="CC29" s="254">
        <v>6.25E-2</v>
      </c>
      <c r="CD29" s="254">
        <v>6.25E-2</v>
      </c>
      <c r="CE29" s="394" t="s">
        <v>555</v>
      </c>
      <c r="CF29" s="254">
        <v>6.25E-2</v>
      </c>
      <c r="CG29" s="254">
        <v>6.25E-2</v>
      </c>
      <c r="CH29" s="394" t="s">
        <v>555</v>
      </c>
      <c r="CI29" s="254">
        <v>6.25E-2</v>
      </c>
      <c r="CJ29" s="254">
        <v>6.25E-2</v>
      </c>
      <c r="CK29" s="394" t="s">
        <v>555</v>
      </c>
      <c r="CL29" s="254">
        <v>6.25E-2</v>
      </c>
      <c r="CM29" s="254">
        <v>6.25E-2</v>
      </c>
      <c r="CN29" s="394" t="s">
        <v>555</v>
      </c>
      <c r="CO29" s="1211"/>
      <c r="CP29" s="1211" t="s">
        <v>212</v>
      </c>
      <c r="CQ29" s="1401"/>
    </row>
    <row r="30" spans="1:95" ht="60" x14ac:dyDescent="0.2">
      <c r="A30" s="1345"/>
      <c r="B30" s="1187"/>
      <c r="C30" s="1212"/>
      <c r="D30" s="1212"/>
      <c r="E30" s="1212"/>
      <c r="F30" s="1212"/>
      <c r="G30" s="1212"/>
      <c r="H30" s="1212"/>
      <c r="I30" s="1212"/>
      <c r="J30" s="1212"/>
      <c r="K30" s="1237"/>
      <c r="L30" s="1237"/>
      <c r="M30" s="1212"/>
      <c r="N30" s="1237"/>
      <c r="O30" s="1237"/>
      <c r="P30" s="1212"/>
      <c r="Q30" s="1237"/>
      <c r="R30" s="1237"/>
      <c r="S30" s="1212"/>
      <c r="T30" s="1237"/>
      <c r="U30" s="1237"/>
      <c r="V30" s="1212"/>
      <c r="W30" s="1212"/>
      <c r="X30" s="1212"/>
      <c r="Y30" s="1237"/>
      <c r="Z30" s="1237"/>
      <c r="AA30" s="1212"/>
      <c r="AB30" s="1237"/>
      <c r="AC30" s="1237"/>
      <c r="AD30" s="1212"/>
      <c r="AE30" s="1237"/>
      <c r="AF30" s="1237"/>
      <c r="AG30" s="1212"/>
      <c r="AH30" s="1237"/>
      <c r="AI30" s="1237"/>
      <c r="AJ30" s="1212"/>
      <c r="AK30" s="1221"/>
      <c r="AL30" s="1221"/>
      <c r="AM30" s="1246"/>
      <c r="AN30" s="1212"/>
      <c r="AO30" s="1212"/>
      <c r="AP30" s="1237"/>
      <c r="AQ30" s="1237"/>
      <c r="AR30" s="1212"/>
      <c r="AS30" s="1237"/>
      <c r="AT30" s="1237"/>
      <c r="AU30" s="1212"/>
      <c r="AV30" s="1237"/>
      <c r="AW30" s="1237"/>
      <c r="AX30" s="1212"/>
      <c r="AY30" s="1294"/>
      <c r="AZ30" s="1294"/>
      <c r="BA30" s="1299"/>
      <c r="BB30" s="1212"/>
      <c r="BC30" s="1212"/>
      <c r="BD30" s="1212"/>
      <c r="BE30" s="1212"/>
      <c r="BF30" s="1212"/>
      <c r="BG30" s="1212"/>
      <c r="BH30" s="1212"/>
      <c r="BI30" s="1212"/>
      <c r="BJ30" s="1212"/>
      <c r="BK30" s="1294"/>
      <c r="BL30" s="1294"/>
      <c r="BM30" s="1299"/>
      <c r="BN30" s="1221"/>
      <c r="BO30" s="1221"/>
      <c r="BP30" s="1246"/>
      <c r="BQ30" s="1405"/>
      <c r="BR30" s="1405"/>
      <c r="BS30" s="1408"/>
      <c r="BT30" s="1212"/>
      <c r="BU30" s="1212"/>
      <c r="BV30" s="1339"/>
      <c r="BW30" s="1348"/>
      <c r="BX30" s="1212"/>
      <c r="BY30" s="1212"/>
      <c r="BZ30" s="1212"/>
      <c r="CA30" s="48" t="s">
        <v>289</v>
      </c>
      <c r="CB30" s="85">
        <v>0.25</v>
      </c>
      <c r="CC30" s="254">
        <v>6.25E-2</v>
      </c>
      <c r="CD30" s="254">
        <v>6.25E-2</v>
      </c>
      <c r="CE30" s="393" t="s">
        <v>563</v>
      </c>
      <c r="CF30" s="254">
        <v>6.25E-2</v>
      </c>
      <c r="CG30" s="254">
        <v>6.25E-2</v>
      </c>
      <c r="CH30" s="393" t="s">
        <v>563</v>
      </c>
      <c r="CI30" s="254">
        <v>6.25E-2</v>
      </c>
      <c r="CJ30" s="254">
        <v>6.25E-2</v>
      </c>
      <c r="CK30" s="393" t="s">
        <v>563</v>
      </c>
      <c r="CL30" s="254">
        <v>6.25E-2</v>
      </c>
      <c r="CM30" s="254">
        <v>6.25E-2</v>
      </c>
      <c r="CN30" s="393" t="s">
        <v>563</v>
      </c>
      <c r="CO30" s="1212"/>
      <c r="CP30" s="1212"/>
      <c r="CQ30" s="1402"/>
    </row>
    <row r="31" spans="1:95" ht="75" x14ac:dyDescent="0.2">
      <c r="A31" s="1345"/>
      <c r="B31" s="1187"/>
      <c r="C31" s="1212"/>
      <c r="D31" s="1212"/>
      <c r="E31" s="1212"/>
      <c r="F31" s="1212"/>
      <c r="G31" s="1212"/>
      <c r="H31" s="1212"/>
      <c r="I31" s="1212"/>
      <c r="J31" s="1212"/>
      <c r="K31" s="1237"/>
      <c r="L31" s="1237"/>
      <c r="M31" s="1212"/>
      <c r="N31" s="1237"/>
      <c r="O31" s="1237"/>
      <c r="P31" s="1212"/>
      <c r="Q31" s="1237"/>
      <c r="R31" s="1237"/>
      <c r="S31" s="1212"/>
      <c r="T31" s="1237"/>
      <c r="U31" s="1237"/>
      <c r="V31" s="1212"/>
      <c r="W31" s="1212"/>
      <c r="X31" s="1212"/>
      <c r="Y31" s="1237"/>
      <c r="Z31" s="1237"/>
      <c r="AA31" s="1212"/>
      <c r="AB31" s="1237"/>
      <c r="AC31" s="1237"/>
      <c r="AD31" s="1212"/>
      <c r="AE31" s="1237"/>
      <c r="AF31" s="1237"/>
      <c r="AG31" s="1212"/>
      <c r="AH31" s="1237"/>
      <c r="AI31" s="1237"/>
      <c r="AJ31" s="1212"/>
      <c r="AK31" s="1221"/>
      <c r="AL31" s="1221"/>
      <c r="AM31" s="1246"/>
      <c r="AN31" s="1212"/>
      <c r="AO31" s="1212"/>
      <c r="AP31" s="1237"/>
      <c r="AQ31" s="1237"/>
      <c r="AR31" s="1212"/>
      <c r="AS31" s="1237"/>
      <c r="AT31" s="1237"/>
      <c r="AU31" s="1212"/>
      <c r="AV31" s="1237"/>
      <c r="AW31" s="1237"/>
      <c r="AX31" s="1212"/>
      <c r="AY31" s="1294"/>
      <c r="AZ31" s="1294"/>
      <c r="BA31" s="1299"/>
      <c r="BB31" s="1212"/>
      <c r="BC31" s="1212"/>
      <c r="BD31" s="1212"/>
      <c r="BE31" s="1212"/>
      <c r="BF31" s="1212"/>
      <c r="BG31" s="1212"/>
      <c r="BH31" s="1212"/>
      <c r="BI31" s="1212"/>
      <c r="BJ31" s="1212"/>
      <c r="BK31" s="1294"/>
      <c r="BL31" s="1294"/>
      <c r="BM31" s="1299"/>
      <c r="BN31" s="1221"/>
      <c r="BO31" s="1221"/>
      <c r="BP31" s="1246"/>
      <c r="BQ31" s="1405"/>
      <c r="BR31" s="1405"/>
      <c r="BS31" s="1408"/>
      <c r="BT31" s="1212"/>
      <c r="BU31" s="1212"/>
      <c r="BV31" s="1339"/>
      <c r="BW31" s="1348"/>
      <c r="BX31" s="1212"/>
      <c r="BY31" s="1212"/>
      <c r="BZ31" s="1212"/>
      <c r="CA31" s="48" t="s">
        <v>287</v>
      </c>
      <c r="CB31" s="85">
        <v>0.25</v>
      </c>
      <c r="CC31" s="254">
        <v>0.25</v>
      </c>
      <c r="CD31" s="254">
        <v>0.25</v>
      </c>
      <c r="CE31" s="393" t="s">
        <v>564</v>
      </c>
      <c r="CF31" s="254" t="s">
        <v>401</v>
      </c>
      <c r="CG31" s="254">
        <v>0.25</v>
      </c>
      <c r="CH31" s="393" t="s">
        <v>564</v>
      </c>
      <c r="CI31" s="254" t="s">
        <v>401</v>
      </c>
      <c r="CJ31" s="254">
        <v>0.25</v>
      </c>
      <c r="CK31" s="393" t="s">
        <v>564</v>
      </c>
      <c r="CL31" s="254" t="s">
        <v>401</v>
      </c>
      <c r="CM31" s="254">
        <v>0.25</v>
      </c>
      <c r="CN31" s="393" t="s">
        <v>564</v>
      </c>
      <c r="CO31" s="1212"/>
      <c r="CP31" s="1212"/>
      <c r="CQ31" s="1402"/>
    </row>
    <row r="32" spans="1:95" ht="45" x14ac:dyDescent="0.2">
      <c r="A32" s="1346"/>
      <c r="B32" s="1187"/>
      <c r="C32" s="1213"/>
      <c r="D32" s="1213"/>
      <c r="E32" s="1213"/>
      <c r="F32" s="1213"/>
      <c r="G32" s="1213"/>
      <c r="H32" s="1213"/>
      <c r="I32" s="1213"/>
      <c r="J32" s="1213"/>
      <c r="K32" s="1238"/>
      <c r="L32" s="1238"/>
      <c r="M32" s="1213"/>
      <c r="N32" s="1238"/>
      <c r="O32" s="1238"/>
      <c r="P32" s="1213"/>
      <c r="Q32" s="1238"/>
      <c r="R32" s="1238"/>
      <c r="S32" s="1213"/>
      <c r="T32" s="1238"/>
      <c r="U32" s="1238"/>
      <c r="V32" s="1213"/>
      <c r="W32" s="1213"/>
      <c r="X32" s="1213"/>
      <c r="Y32" s="1238"/>
      <c r="Z32" s="1238"/>
      <c r="AA32" s="1213"/>
      <c r="AB32" s="1238"/>
      <c r="AC32" s="1238"/>
      <c r="AD32" s="1213"/>
      <c r="AE32" s="1238"/>
      <c r="AF32" s="1238"/>
      <c r="AG32" s="1213"/>
      <c r="AH32" s="1238"/>
      <c r="AI32" s="1238"/>
      <c r="AJ32" s="1213"/>
      <c r="AK32" s="1222"/>
      <c r="AL32" s="1222"/>
      <c r="AM32" s="1247"/>
      <c r="AN32" s="1213"/>
      <c r="AO32" s="1213"/>
      <c r="AP32" s="1238"/>
      <c r="AQ32" s="1238"/>
      <c r="AR32" s="1213"/>
      <c r="AS32" s="1238"/>
      <c r="AT32" s="1238"/>
      <c r="AU32" s="1213"/>
      <c r="AV32" s="1238"/>
      <c r="AW32" s="1238"/>
      <c r="AX32" s="1213"/>
      <c r="AY32" s="1295"/>
      <c r="AZ32" s="1295"/>
      <c r="BA32" s="1300"/>
      <c r="BB32" s="1213"/>
      <c r="BC32" s="1213"/>
      <c r="BD32" s="1213"/>
      <c r="BE32" s="1213"/>
      <c r="BF32" s="1213"/>
      <c r="BG32" s="1213"/>
      <c r="BH32" s="1213"/>
      <c r="BI32" s="1213"/>
      <c r="BJ32" s="1213"/>
      <c r="BK32" s="1295"/>
      <c r="BL32" s="1295"/>
      <c r="BM32" s="1300"/>
      <c r="BN32" s="1222"/>
      <c r="BO32" s="1222"/>
      <c r="BP32" s="1247"/>
      <c r="BQ32" s="1406"/>
      <c r="BR32" s="1406"/>
      <c r="BS32" s="1409"/>
      <c r="BT32" s="1213"/>
      <c r="BU32" s="1213"/>
      <c r="BV32" s="1340"/>
      <c r="BW32" s="1349"/>
      <c r="BX32" s="1213"/>
      <c r="BY32" s="1213"/>
      <c r="BZ32" s="1213"/>
      <c r="CA32" s="48" t="s">
        <v>297</v>
      </c>
      <c r="CB32" s="85">
        <v>0.25</v>
      </c>
      <c r="CC32" s="254">
        <v>6.25E-2</v>
      </c>
      <c r="CD32" s="254">
        <v>6.25E-2</v>
      </c>
      <c r="CE32" s="394" t="s">
        <v>565</v>
      </c>
      <c r="CF32" s="254">
        <v>6.25E-2</v>
      </c>
      <c r="CG32" s="254">
        <v>6.25E-2</v>
      </c>
      <c r="CH32" s="394" t="s">
        <v>565</v>
      </c>
      <c r="CI32" s="254">
        <v>6.25E-2</v>
      </c>
      <c r="CJ32" s="254">
        <v>6.25E-2</v>
      </c>
      <c r="CK32" s="394" t="s">
        <v>565</v>
      </c>
      <c r="CL32" s="254">
        <v>6.25E-2</v>
      </c>
      <c r="CM32" s="254">
        <v>6.25E-2</v>
      </c>
      <c r="CN32" s="394" t="s">
        <v>565</v>
      </c>
      <c r="CO32" s="1213"/>
      <c r="CP32" s="1213"/>
      <c r="CQ32" s="1403"/>
    </row>
    <row r="33" spans="1:95" ht="45" x14ac:dyDescent="0.2">
      <c r="A33" s="1326" t="s">
        <v>112</v>
      </c>
      <c r="B33" s="1187" t="s">
        <v>336</v>
      </c>
      <c r="C33" s="1187" t="s">
        <v>195</v>
      </c>
      <c r="D33" s="1264" t="s">
        <v>474</v>
      </c>
      <c r="E33" s="1187" t="s">
        <v>113</v>
      </c>
      <c r="F33" s="1226" t="s">
        <v>114</v>
      </c>
      <c r="G33" s="1187" t="s">
        <v>30</v>
      </c>
      <c r="H33" s="1242">
        <v>0.56999999999999995</v>
      </c>
      <c r="I33" s="1341">
        <v>2020</v>
      </c>
      <c r="J33" s="1242">
        <v>0.2</v>
      </c>
      <c r="K33" s="1242"/>
      <c r="L33" s="1242"/>
      <c r="M33" s="1242"/>
      <c r="N33" s="1242"/>
      <c r="O33" s="1242"/>
      <c r="P33" s="1242"/>
      <c r="Q33" s="1242"/>
      <c r="R33" s="1242"/>
      <c r="S33" s="1242"/>
      <c r="T33" s="1239">
        <v>722630609</v>
      </c>
      <c r="U33" s="1239">
        <v>2981434851</v>
      </c>
      <c r="V33" s="1335">
        <f>T33/U33</f>
        <v>0.24237679007395491</v>
      </c>
      <c r="W33" s="1242">
        <v>0.2</v>
      </c>
      <c r="X33" s="1242">
        <v>0.25</v>
      </c>
      <c r="Y33" s="1242"/>
      <c r="Z33" s="1242"/>
      <c r="AA33" s="1242"/>
      <c r="AB33" s="1242"/>
      <c r="AC33" s="1242"/>
      <c r="AD33" s="1242"/>
      <c r="AE33" s="1242"/>
      <c r="AF33" s="1242"/>
      <c r="AG33" s="1242"/>
      <c r="AH33" s="1239">
        <v>1231972719</v>
      </c>
      <c r="AI33" s="1239">
        <v>2981434851</v>
      </c>
      <c r="AJ33" s="1335">
        <f>AH33/AI33</f>
        <v>0.413214703848647</v>
      </c>
      <c r="AK33" s="1248">
        <v>1231972719</v>
      </c>
      <c r="AL33" s="1248">
        <v>2981434851</v>
      </c>
      <c r="AM33" s="1251">
        <f>AK33/AL33</f>
        <v>0.413214703848647</v>
      </c>
      <c r="AN33" s="1242">
        <v>0.2</v>
      </c>
      <c r="AO33" s="1242">
        <v>0.5</v>
      </c>
      <c r="AP33" s="1242"/>
      <c r="AQ33" s="1242"/>
      <c r="AR33" s="1242"/>
      <c r="AS33" s="1242"/>
      <c r="AT33" s="1242"/>
      <c r="AU33" s="1242"/>
      <c r="AV33" s="1242"/>
      <c r="AW33" s="1242"/>
      <c r="AX33" s="1242"/>
      <c r="AY33" s="1287">
        <v>1231972719</v>
      </c>
      <c r="AZ33" s="1287">
        <v>2981434851</v>
      </c>
      <c r="BA33" s="1290">
        <f>AY33/AZ33</f>
        <v>0.413214703848647</v>
      </c>
      <c r="BB33" s="1242"/>
      <c r="BC33" s="1242"/>
      <c r="BD33" s="1242"/>
      <c r="BE33" s="1242"/>
      <c r="BF33" s="1242"/>
      <c r="BG33" s="1242"/>
      <c r="BH33" s="1242"/>
      <c r="BI33" s="1242"/>
      <c r="BJ33" s="1242"/>
      <c r="BK33" s="1287">
        <v>1805743522</v>
      </c>
      <c r="BL33" s="1287">
        <v>2445554883</v>
      </c>
      <c r="BM33" s="1290">
        <f>BK33/BL33</f>
        <v>0.73837783586556294</v>
      </c>
      <c r="BN33" s="1248">
        <v>1805743522</v>
      </c>
      <c r="BO33" s="1248">
        <v>2981434851</v>
      </c>
      <c r="BP33" s="1251">
        <f>BN33/BO33</f>
        <v>0.60566257934307621</v>
      </c>
      <c r="BQ33" s="1410">
        <v>1805743522</v>
      </c>
      <c r="BR33" s="1410">
        <v>2981434851</v>
      </c>
      <c r="BS33" s="1413">
        <f>BQ33/BR33</f>
        <v>0.60566257934307621</v>
      </c>
      <c r="BT33" s="1242">
        <v>0.2</v>
      </c>
      <c r="BU33" s="1242">
        <v>1</v>
      </c>
      <c r="BV33" s="1350">
        <v>0.01</v>
      </c>
      <c r="BW33" s="1353">
        <f>BU33*BV33</f>
        <v>0.01</v>
      </c>
      <c r="BX33" s="1242">
        <v>0.2</v>
      </c>
      <c r="BY33" s="1242">
        <v>0.2</v>
      </c>
      <c r="BZ33" s="1242">
        <v>0.2</v>
      </c>
      <c r="CA33" s="49" t="s">
        <v>298</v>
      </c>
      <c r="CB33" s="50">
        <v>0.2</v>
      </c>
      <c r="CC33" s="86">
        <v>0.05</v>
      </c>
      <c r="CD33" s="86">
        <v>0.05</v>
      </c>
      <c r="CE33" s="394" t="s">
        <v>580</v>
      </c>
      <c r="CF33" s="86">
        <v>0.05</v>
      </c>
      <c r="CG33" s="86">
        <v>0.05</v>
      </c>
      <c r="CH33" s="394" t="s">
        <v>580</v>
      </c>
      <c r="CI33" s="86">
        <v>0.05</v>
      </c>
      <c r="CJ33" s="86">
        <v>0.05</v>
      </c>
      <c r="CK33" s="394" t="s">
        <v>580</v>
      </c>
      <c r="CL33" s="86">
        <v>0.05</v>
      </c>
      <c r="CM33" s="86">
        <v>0.05</v>
      </c>
      <c r="CN33" s="394" t="s">
        <v>580</v>
      </c>
      <c r="CO33" s="1187"/>
      <c r="CP33" s="1187" t="s">
        <v>212</v>
      </c>
      <c r="CQ33" s="1392"/>
    </row>
    <row r="34" spans="1:95" ht="30" x14ac:dyDescent="0.2">
      <c r="A34" s="1327"/>
      <c r="B34" s="1187"/>
      <c r="C34" s="1187"/>
      <c r="D34" s="1264"/>
      <c r="E34" s="1187"/>
      <c r="F34" s="1226"/>
      <c r="G34" s="1187"/>
      <c r="H34" s="1243"/>
      <c r="I34" s="1342"/>
      <c r="J34" s="1243"/>
      <c r="K34" s="1243"/>
      <c r="L34" s="1243"/>
      <c r="M34" s="1243"/>
      <c r="N34" s="1243"/>
      <c r="O34" s="1243"/>
      <c r="P34" s="1243"/>
      <c r="Q34" s="1243"/>
      <c r="R34" s="1243"/>
      <c r="S34" s="1243"/>
      <c r="T34" s="1240"/>
      <c r="U34" s="1240"/>
      <c r="V34" s="1336"/>
      <c r="W34" s="1243"/>
      <c r="X34" s="1243"/>
      <c r="Y34" s="1243"/>
      <c r="Z34" s="1243"/>
      <c r="AA34" s="1243"/>
      <c r="AB34" s="1243"/>
      <c r="AC34" s="1243"/>
      <c r="AD34" s="1243"/>
      <c r="AE34" s="1243"/>
      <c r="AF34" s="1243"/>
      <c r="AG34" s="1243"/>
      <c r="AH34" s="1240"/>
      <c r="AI34" s="1240"/>
      <c r="AJ34" s="1336"/>
      <c r="AK34" s="1249"/>
      <c r="AL34" s="1249"/>
      <c r="AM34" s="1252"/>
      <c r="AN34" s="1243"/>
      <c r="AO34" s="1243"/>
      <c r="AP34" s="1243"/>
      <c r="AQ34" s="1243"/>
      <c r="AR34" s="1243"/>
      <c r="AS34" s="1243"/>
      <c r="AT34" s="1243"/>
      <c r="AU34" s="1243"/>
      <c r="AV34" s="1243"/>
      <c r="AW34" s="1243"/>
      <c r="AX34" s="1243"/>
      <c r="AY34" s="1288"/>
      <c r="AZ34" s="1288"/>
      <c r="BA34" s="1291"/>
      <c r="BB34" s="1243"/>
      <c r="BC34" s="1243"/>
      <c r="BD34" s="1243"/>
      <c r="BE34" s="1243"/>
      <c r="BF34" s="1243"/>
      <c r="BG34" s="1243"/>
      <c r="BH34" s="1243"/>
      <c r="BI34" s="1243"/>
      <c r="BJ34" s="1243"/>
      <c r="BK34" s="1288"/>
      <c r="BL34" s="1288"/>
      <c r="BM34" s="1291"/>
      <c r="BN34" s="1249"/>
      <c r="BO34" s="1249"/>
      <c r="BP34" s="1252"/>
      <c r="BQ34" s="1411"/>
      <c r="BR34" s="1411"/>
      <c r="BS34" s="1414"/>
      <c r="BT34" s="1243"/>
      <c r="BU34" s="1243"/>
      <c r="BV34" s="1351"/>
      <c r="BW34" s="1354"/>
      <c r="BX34" s="1243"/>
      <c r="BY34" s="1243"/>
      <c r="BZ34" s="1243"/>
      <c r="CA34" s="49" t="s">
        <v>300</v>
      </c>
      <c r="CB34" s="85">
        <v>0.2</v>
      </c>
      <c r="CC34" s="86">
        <v>0.05</v>
      </c>
      <c r="CD34" s="86">
        <v>0.05</v>
      </c>
      <c r="CE34" s="394" t="s">
        <v>581</v>
      </c>
      <c r="CF34" s="86">
        <v>0.05</v>
      </c>
      <c r="CG34" s="86">
        <v>0.05</v>
      </c>
      <c r="CH34" s="394" t="s">
        <v>581</v>
      </c>
      <c r="CI34" s="86">
        <v>0.05</v>
      </c>
      <c r="CJ34" s="86">
        <v>0.05</v>
      </c>
      <c r="CK34" s="394" t="s">
        <v>581</v>
      </c>
      <c r="CL34" s="86">
        <v>0.05</v>
      </c>
      <c r="CM34" s="86">
        <v>0.05</v>
      </c>
      <c r="CN34" s="394" t="s">
        <v>581</v>
      </c>
      <c r="CO34" s="1187"/>
      <c r="CP34" s="1187"/>
      <c r="CQ34" s="1392"/>
    </row>
    <row r="35" spans="1:95" ht="45" x14ac:dyDescent="0.2">
      <c r="A35" s="1327"/>
      <c r="B35" s="1187"/>
      <c r="C35" s="1187"/>
      <c r="D35" s="1264"/>
      <c r="E35" s="1187"/>
      <c r="F35" s="1226"/>
      <c r="G35" s="1187"/>
      <c r="H35" s="1243"/>
      <c r="I35" s="1342"/>
      <c r="J35" s="1243"/>
      <c r="K35" s="1243"/>
      <c r="L35" s="1243"/>
      <c r="M35" s="1243"/>
      <c r="N35" s="1243"/>
      <c r="O35" s="1243"/>
      <c r="P35" s="1243"/>
      <c r="Q35" s="1243"/>
      <c r="R35" s="1243"/>
      <c r="S35" s="1243"/>
      <c r="T35" s="1240"/>
      <c r="U35" s="1240"/>
      <c r="V35" s="1336"/>
      <c r="W35" s="1243"/>
      <c r="X35" s="1243"/>
      <c r="Y35" s="1243"/>
      <c r="Z35" s="1243"/>
      <c r="AA35" s="1243"/>
      <c r="AB35" s="1243"/>
      <c r="AC35" s="1243"/>
      <c r="AD35" s="1243"/>
      <c r="AE35" s="1243"/>
      <c r="AF35" s="1243"/>
      <c r="AG35" s="1243"/>
      <c r="AH35" s="1240"/>
      <c r="AI35" s="1240"/>
      <c r="AJ35" s="1336"/>
      <c r="AK35" s="1249"/>
      <c r="AL35" s="1249"/>
      <c r="AM35" s="1252"/>
      <c r="AN35" s="1243"/>
      <c r="AO35" s="1243"/>
      <c r="AP35" s="1243"/>
      <c r="AQ35" s="1243"/>
      <c r="AR35" s="1243"/>
      <c r="AS35" s="1243"/>
      <c r="AT35" s="1243"/>
      <c r="AU35" s="1243"/>
      <c r="AV35" s="1243"/>
      <c r="AW35" s="1243"/>
      <c r="AX35" s="1243"/>
      <c r="AY35" s="1288"/>
      <c r="AZ35" s="1288"/>
      <c r="BA35" s="1291"/>
      <c r="BB35" s="1243"/>
      <c r="BC35" s="1243"/>
      <c r="BD35" s="1243"/>
      <c r="BE35" s="1243"/>
      <c r="BF35" s="1243"/>
      <c r="BG35" s="1243"/>
      <c r="BH35" s="1243"/>
      <c r="BI35" s="1243"/>
      <c r="BJ35" s="1243"/>
      <c r="BK35" s="1288"/>
      <c r="BL35" s="1288"/>
      <c r="BM35" s="1291"/>
      <c r="BN35" s="1249"/>
      <c r="BO35" s="1249"/>
      <c r="BP35" s="1252"/>
      <c r="BQ35" s="1411"/>
      <c r="BR35" s="1411"/>
      <c r="BS35" s="1414"/>
      <c r="BT35" s="1243"/>
      <c r="BU35" s="1243"/>
      <c r="BV35" s="1351"/>
      <c r="BW35" s="1354"/>
      <c r="BX35" s="1243"/>
      <c r="BY35" s="1243"/>
      <c r="BZ35" s="1243"/>
      <c r="CA35" s="49" t="s">
        <v>301</v>
      </c>
      <c r="CB35" s="50">
        <v>0.2</v>
      </c>
      <c r="CC35" s="86">
        <v>0.05</v>
      </c>
      <c r="CD35" s="86">
        <v>0.05</v>
      </c>
      <c r="CE35" s="394" t="s">
        <v>582</v>
      </c>
      <c r="CF35" s="86">
        <v>0.05</v>
      </c>
      <c r="CG35" s="86">
        <v>0.05</v>
      </c>
      <c r="CH35" s="394" t="s">
        <v>582</v>
      </c>
      <c r="CI35" s="86">
        <v>0.05</v>
      </c>
      <c r="CJ35" s="86">
        <v>0.05</v>
      </c>
      <c r="CK35" s="394" t="s">
        <v>582</v>
      </c>
      <c r="CL35" s="86">
        <v>0.05</v>
      </c>
      <c r="CM35" s="86">
        <v>0.05</v>
      </c>
      <c r="CN35" s="394" t="s">
        <v>582</v>
      </c>
      <c r="CO35" s="1187"/>
      <c r="CP35" s="1187"/>
      <c r="CQ35" s="1392"/>
    </row>
    <row r="36" spans="1:95" ht="30" x14ac:dyDescent="0.2">
      <c r="A36" s="1327"/>
      <c r="B36" s="1187"/>
      <c r="C36" s="1187"/>
      <c r="D36" s="1264"/>
      <c r="E36" s="1187"/>
      <c r="F36" s="1226"/>
      <c r="G36" s="1187"/>
      <c r="H36" s="1243"/>
      <c r="I36" s="1342"/>
      <c r="J36" s="1243"/>
      <c r="K36" s="1243"/>
      <c r="L36" s="1243"/>
      <c r="M36" s="1243"/>
      <c r="N36" s="1243"/>
      <c r="O36" s="1243"/>
      <c r="P36" s="1243"/>
      <c r="Q36" s="1243"/>
      <c r="R36" s="1243"/>
      <c r="S36" s="1243"/>
      <c r="T36" s="1240"/>
      <c r="U36" s="1240"/>
      <c r="V36" s="1336"/>
      <c r="W36" s="1243"/>
      <c r="X36" s="1243"/>
      <c r="Y36" s="1243"/>
      <c r="Z36" s="1243"/>
      <c r="AA36" s="1243"/>
      <c r="AB36" s="1243"/>
      <c r="AC36" s="1243"/>
      <c r="AD36" s="1243"/>
      <c r="AE36" s="1243"/>
      <c r="AF36" s="1243"/>
      <c r="AG36" s="1243"/>
      <c r="AH36" s="1240"/>
      <c r="AI36" s="1240"/>
      <c r="AJ36" s="1336"/>
      <c r="AK36" s="1249"/>
      <c r="AL36" s="1249"/>
      <c r="AM36" s="1252"/>
      <c r="AN36" s="1243"/>
      <c r="AO36" s="1243"/>
      <c r="AP36" s="1243"/>
      <c r="AQ36" s="1243"/>
      <c r="AR36" s="1243"/>
      <c r="AS36" s="1243"/>
      <c r="AT36" s="1243"/>
      <c r="AU36" s="1243"/>
      <c r="AV36" s="1243"/>
      <c r="AW36" s="1243"/>
      <c r="AX36" s="1243"/>
      <c r="AY36" s="1288"/>
      <c r="AZ36" s="1288"/>
      <c r="BA36" s="1291"/>
      <c r="BB36" s="1243"/>
      <c r="BC36" s="1243"/>
      <c r="BD36" s="1243"/>
      <c r="BE36" s="1243"/>
      <c r="BF36" s="1243"/>
      <c r="BG36" s="1243"/>
      <c r="BH36" s="1243"/>
      <c r="BI36" s="1243"/>
      <c r="BJ36" s="1243"/>
      <c r="BK36" s="1288"/>
      <c r="BL36" s="1288"/>
      <c r="BM36" s="1291"/>
      <c r="BN36" s="1249"/>
      <c r="BO36" s="1249"/>
      <c r="BP36" s="1252"/>
      <c r="BQ36" s="1411"/>
      <c r="BR36" s="1411"/>
      <c r="BS36" s="1414"/>
      <c r="BT36" s="1243"/>
      <c r="BU36" s="1243"/>
      <c r="BV36" s="1351"/>
      <c r="BW36" s="1354"/>
      <c r="BX36" s="1243"/>
      <c r="BY36" s="1243"/>
      <c r="BZ36" s="1243"/>
      <c r="CA36" s="49" t="s">
        <v>302</v>
      </c>
      <c r="CB36" s="85">
        <v>0.2</v>
      </c>
      <c r="CC36" s="86">
        <v>0.05</v>
      </c>
      <c r="CD36" s="86">
        <v>0.05</v>
      </c>
      <c r="CE36" s="394" t="s">
        <v>583</v>
      </c>
      <c r="CF36" s="86">
        <v>0.05</v>
      </c>
      <c r="CG36" s="86">
        <v>0.05</v>
      </c>
      <c r="CH36" s="394" t="s">
        <v>583</v>
      </c>
      <c r="CI36" s="86">
        <v>0.05</v>
      </c>
      <c r="CJ36" s="86">
        <v>0.05</v>
      </c>
      <c r="CK36" s="394" t="s">
        <v>583</v>
      </c>
      <c r="CL36" s="86">
        <v>0.05</v>
      </c>
      <c r="CM36" s="86">
        <v>0.05</v>
      </c>
      <c r="CN36" s="394" t="s">
        <v>583</v>
      </c>
      <c r="CO36" s="1187"/>
      <c r="CP36" s="1187"/>
      <c r="CQ36" s="1392"/>
    </row>
    <row r="37" spans="1:95" ht="30" x14ac:dyDescent="0.2">
      <c r="A37" s="1328"/>
      <c r="B37" s="1187"/>
      <c r="C37" s="1187"/>
      <c r="D37" s="1264"/>
      <c r="E37" s="1187"/>
      <c r="F37" s="1226"/>
      <c r="G37" s="1187"/>
      <c r="H37" s="1244"/>
      <c r="I37" s="1343"/>
      <c r="J37" s="1244"/>
      <c r="K37" s="1244"/>
      <c r="L37" s="1244"/>
      <c r="M37" s="1244"/>
      <c r="N37" s="1244"/>
      <c r="O37" s="1244"/>
      <c r="P37" s="1244"/>
      <c r="Q37" s="1244"/>
      <c r="R37" s="1244"/>
      <c r="S37" s="1244"/>
      <c r="T37" s="1241"/>
      <c r="U37" s="1241"/>
      <c r="V37" s="1337"/>
      <c r="W37" s="1244"/>
      <c r="X37" s="1244"/>
      <c r="Y37" s="1244"/>
      <c r="Z37" s="1244"/>
      <c r="AA37" s="1244"/>
      <c r="AB37" s="1244"/>
      <c r="AC37" s="1244"/>
      <c r="AD37" s="1244"/>
      <c r="AE37" s="1244"/>
      <c r="AF37" s="1244"/>
      <c r="AG37" s="1244"/>
      <c r="AH37" s="1241"/>
      <c r="AI37" s="1241"/>
      <c r="AJ37" s="1337"/>
      <c r="AK37" s="1250"/>
      <c r="AL37" s="1250"/>
      <c r="AM37" s="1253"/>
      <c r="AN37" s="1244"/>
      <c r="AO37" s="1244"/>
      <c r="AP37" s="1244"/>
      <c r="AQ37" s="1244"/>
      <c r="AR37" s="1244"/>
      <c r="AS37" s="1244"/>
      <c r="AT37" s="1244"/>
      <c r="AU37" s="1244"/>
      <c r="AV37" s="1244"/>
      <c r="AW37" s="1244"/>
      <c r="AX37" s="1244"/>
      <c r="AY37" s="1289"/>
      <c r="AZ37" s="1289"/>
      <c r="BA37" s="1292"/>
      <c r="BB37" s="1244"/>
      <c r="BC37" s="1244"/>
      <c r="BD37" s="1244"/>
      <c r="BE37" s="1244"/>
      <c r="BF37" s="1244"/>
      <c r="BG37" s="1244"/>
      <c r="BH37" s="1244"/>
      <c r="BI37" s="1244"/>
      <c r="BJ37" s="1244"/>
      <c r="BK37" s="1289"/>
      <c r="BL37" s="1289"/>
      <c r="BM37" s="1292"/>
      <c r="BN37" s="1250"/>
      <c r="BO37" s="1250"/>
      <c r="BP37" s="1253"/>
      <c r="BQ37" s="1412"/>
      <c r="BR37" s="1412"/>
      <c r="BS37" s="1415"/>
      <c r="BT37" s="1244"/>
      <c r="BU37" s="1244"/>
      <c r="BV37" s="1352"/>
      <c r="BW37" s="1355"/>
      <c r="BX37" s="1244"/>
      <c r="BY37" s="1244"/>
      <c r="BZ37" s="1244"/>
      <c r="CA37" s="49" t="s">
        <v>299</v>
      </c>
      <c r="CB37" s="50">
        <v>0.2</v>
      </c>
      <c r="CC37" s="86">
        <v>0.05</v>
      </c>
      <c r="CD37" s="86">
        <v>0.05</v>
      </c>
      <c r="CE37" s="394" t="s">
        <v>584</v>
      </c>
      <c r="CF37" s="86">
        <v>0.05</v>
      </c>
      <c r="CG37" s="86">
        <v>0.05</v>
      </c>
      <c r="CH37" s="394" t="s">
        <v>584</v>
      </c>
      <c r="CI37" s="86">
        <v>0.05</v>
      </c>
      <c r="CJ37" s="86">
        <v>0.05</v>
      </c>
      <c r="CK37" s="394" t="s">
        <v>584</v>
      </c>
      <c r="CL37" s="86">
        <v>0.05</v>
      </c>
      <c r="CM37" s="86">
        <v>0.05</v>
      </c>
      <c r="CN37" s="394" t="s">
        <v>584</v>
      </c>
      <c r="CO37" s="1187"/>
      <c r="CP37" s="1187"/>
      <c r="CQ37" s="1392"/>
    </row>
    <row r="38" spans="1:95" ht="45" x14ac:dyDescent="0.2">
      <c r="A38" s="1330" t="s">
        <v>115</v>
      </c>
      <c r="B38" s="1187" t="s">
        <v>336</v>
      </c>
      <c r="C38" s="1187" t="s">
        <v>195</v>
      </c>
      <c r="D38" s="1264" t="s">
        <v>492</v>
      </c>
      <c r="E38" s="1187" t="s">
        <v>116</v>
      </c>
      <c r="F38" s="1226" t="s">
        <v>117</v>
      </c>
      <c r="G38" s="1187" t="s">
        <v>30</v>
      </c>
      <c r="H38" s="1184">
        <v>0.66</v>
      </c>
      <c r="I38" s="1187">
        <v>2020</v>
      </c>
      <c r="J38" s="1184">
        <v>0.75</v>
      </c>
      <c r="K38" s="1184"/>
      <c r="L38" s="1184"/>
      <c r="M38" s="1184"/>
      <c r="N38" s="1184"/>
      <c r="O38" s="1184"/>
      <c r="P38" s="1184"/>
      <c r="Q38" s="1184"/>
      <c r="R38" s="1184"/>
      <c r="S38" s="1184"/>
      <c r="T38" s="1230">
        <v>489119642</v>
      </c>
      <c r="U38" s="1230">
        <v>1631692999</v>
      </c>
      <c r="V38" s="1223">
        <f>T38/U38</f>
        <v>0.29976205223639624</v>
      </c>
      <c r="W38" s="1184">
        <v>0.75</v>
      </c>
      <c r="X38" s="1184">
        <f>V38/W38</f>
        <v>0.39968273631519496</v>
      </c>
      <c r="Y38" s="1184"/>
      <c r="Z38" s="1184"/>
      <c r="AA38" s="1184"/>
      <c r="AB38" s="1184"/>
      <c r="AC38" s="1184"/>
      <c r="AD38" s="1184"/>
      <c r="AE38" s="1184"/>
      <c r="AF38" s="1184"/>
      <c r="AG38" s="1184"/>
      <c r="AH38" s="1230">
        <v>1287630315</v>
      </c>
      <c r="AI38" s="1230">
        <v>3723115746</v>
      </c>
      <c r="AJ38" s="1223">
        <f>AH38/AI38</f>
        <v>0.34584751129034602</v>
      </c>
      <c r="AK38" s="1254">
        <v>3836756767</v>
      </c>
      <c r="AL38" s="1254">
        <v>5924400578</v>
      </c>
      <c r="AM38" s="1257">
        <f>AK38/AL38</f>
        <v>0.64761940326041201</v>
      </c>
      <c r="AN38" s="1184">
        <v>0.75</v>
      </c>
      <c r="AO38" s="1184">
        <f>AM38/AN38/2</f>
        <v>0.43174626884027467</v>
      </c>
      <c r="AP38" s="1184"/>
      <c r="AQ38" s="1184"/>
      <c r="AR38" s="1184"/>
      <c r="AS38" s="1184"/>
      <c r="AT38" s="1184"/>
      <c r="AU38" s="1184"/>
      <c r="AV38" s="1184"/>
      <c r="AW38" s="1184"/>
      <c r="AX38" s="1184"/>
      <c r="AY38" s="1369">
        <v>3836756767</v>
      </c>
      <c r="AZ38" s="1369">
        <v>5924400578</v>
      </c>
      <c r="BA38" s="1372">
        <f>AY38/AZ38</f>
        <v>0.64761940326041201</v>
      </c>
      <c r="BB38" s="1184"/>
      <c r="BC38" s="1184"/>
      <c r="BD38" s="1184"/>
      <c r="BE38" s="1184"/>
      <c r="BF38" s="1184"/>
      <c r="BG38" s="1184"/>
      <c r="BH38" s="1184"/>
      <c r="BI38" s="1184"/>
      <c r="BJ38" s="1184"/>
      <c r="BK38" s="1369">
        <v>5633200623</v>
      </c>
      <c r="BL38" s="1369">
        <v>7125759804</v>
      </c>
      <c r="BM38" s="1372">
        <f>BK38/BL38</f>
        <v>0.79054034628529557</v>
      </c>
      <c r="BN38" s="1254">
        <v>5633200623</v>
      </c>
      <c r="BO38" s="1254">
        <v>7125759804</v>
      </c>
      <c r="BP38" s="1257">
        <f>BN38/BO38</f>
        <v>0.79054034628529557</v>
      </c>
      <c r="BQ38" s="1416">
        <v>5633200623</v>
      </c>
      <c r="BR38" s="1416">
        <v>7125759804</v>
      </c>
      <c r="BS38" s="1419">
        <f>BQ38/BR38</f>
        <v>0.79054034628529557</v>
      </c>
      <c r="BT38" s="1184">
        <v>0.75</v>
      </c>
      <c r="BU38" s="1184">
        <v>1</v>
      </c>
      <c r="BV38" s="1184">
        <v>0.02</v>
      </c>
      <c r="BW38" s="1356">
        <f>BU38*BV38</f>
        <v>0.02</v>
      </c>
      <c r="BX38" s="1184">
        <v>0.75</v>
      </c>
      <c r="BY38" s="1184">
        <v>0.75</v>
      </c>
      <c r="BZ38" s="1184">
        <v>0.75</v>
      </c>
      <c r="CA38" s="51" t="s">
        <v>306</v>
      </c>
      <c r="CB38" s="50">
        <v>0.25</v>
      </c>
      <c r="CC38" s="254">
        <v>6.25E-2</v>
      </c>
      <c r="CD38" s="254">
        <v>6.25E-2</v>
      </c>
      <c r="CE38" s="394" t="s">
        <v>576</v>
      </c>
      <c r="CF38" s="254">
        <v>6.25E-2</v>
      </c>
      <c r="CG38" s="254">
        <v>6.25E-2</v>
      </c>
      <c r="CH38" s="394" t="s">
        <v>576</v>
      </c>
      <c r="CI38" s="254">
        <v>6.25E-2</v>
      </c>
      <c r="CJ38" s="254">
        <v>6.25E-2</v>
      </c>
      <c r="CK38" s="394" t="s">
        <v>576</v>
      </c>
      <c r="CL38" s="254">
        <v>6.25E-2</v>
      </c>
      <c r="CM38" s="254">
        <v>6.25E-2</v>
      </c>
      <c r="CN38" s="394" t="s">
        <v>576</v>
      </c>
      <c r="CO38" s="1187"/>
      <c r="CP38" s="1187" t="s">
        <v>212</v>
      </c>
      <c r="CQ38" s="1392"/>
    </row>
    <row r="39" spans="1:95" ht="30" x14ac:dyDescent="0.2">
      <c r="A39" s="1330"/>
      <c r="B39" s="1187"/>
      <c r="C39" s="1187"/>
      <c r="D39" s="1264"/>
      <c r="E39" s="1187"/>
      <c r="F39" s="1226"/>
      <c r="G39" s="1187"/>
      <c r="H39" s="1185"/>
      <c r="I39" s="1187"/>
      <c r="J39" s="1185"/>
      <c r="K39" s="1185"/>
      <c r="L39" s="1185"/>
      <c r="M39" s="1185"/>
      <c r="N39" s="1185"/>
      <c r="O39" s="1185"/>
      <c r="P39" s="1185"/>
      <c r="Q39" s="1185"/>
      <c r="R39" s="1185"/>
      <c r="S39" s="1185"/>
      <c r="T39" s="1231"/>
      <c r="U39" s="1231"/>
      <c r="V39" s="1224"/>
      <c r="W39" s="1185"/>
      <c r="X39" s="1185"/>
      <c r="Y39" s="1185"/>
      <c r="Z39" s="1185"/>
      <c r="AA39" s="1185"/>
      <c r="AB39" s="1185"/>
      <c r="AC39" s="1185"/>
      <c r="AD39" s="1185"/>
      <c r="AE39" s="1185"/>
      <c r="AF39" s="1185"/>
      <c r="AG39" s="1185"/>
      <c r="AH39" s="1231"/>
      <c r="AI39" s="1231"/>
      <c r="AJ39" s="1224"/>
      <c r="AK39" s="1255"/>
      <c r="AL39" s="1255"/>
      <c r="AM39" s="1258"/>
      <c r="AN39" s="1185"/>
      <c r="AO39" s="1185"/>
      <c r="AP39" s="1185"/>
      <c r="AQ39" s="1185"/>
      <c r="AR39" s="1185"/>
      <c r="AS39" s="1185"/>
      <c r="AT39" s="1185"/>
      <c r="AU39" s="1185"/>
      <c r="AV39" s="1185"/>
      <c r="AW39" s="1185"/>
      <c r="AX39" s="1185"/>
      <c r="AY39" s="1370"/>
      <c r="AZ39" s="1370"/>
      <c r="BA39" s="1373"/>
      <c r="BB39" s="1185"/>
      <c r="BC39" s="1185"/>
      <c r="BD39" s="1185"/>
      <c r="BE39" s="1185"/>
      <c r="BF39" s="1185"/>
      <c r="BG39" s="1185"/>
      <c r="BH39" s="1185"/>
      <c r="BI39" s="1185"/>
      <c r="BJ39" s="1185"/>
      <c r="BK39" s="1370"/>
      <c r="BL39" s="1370"/>
      <c r="BM39" s="1373"/>
      <c r="BN39" s="1255"/>
      <c r="BO39" s="1255"/>
      <c r="BP39" s="1258"/>
      <c r="BQ39" s="1417"/>
      <c r="BR39" s="1417"/>
      <c r="BS39" s="1420"/>
      <c r="BT39" s="1185"/>
      <c r="BU39" s="1185"/>
      <c r="BV39" s="1185"/>
      <c r="BW39" s="1357"/>
      <c r="BX39" s="1185"/>
      <c r="BY39" s="1185"/>
      <c r="BZ39" s="1185"/>
      <c r="CA39" s="51" t="s">
        <v>304</v>
      </c>
      <c r="CB39" s="50">
        <v>0.25</v>
      </c>
      <c r="CC39" s="254">
        <v>6.25E-2</v>
      </c>
      <c r="CD39" s="254">
        <v>6.25E-2</v>
      </c>
      <c r="CE39" s="394" t="s">
        <v>577</v>
      </c>
      <c r="CF39" s="254">
        <v>6.25E-2</v>
      </c>
      <c r="CG39" s="254">
        <v>6.25E-2</v>
      </c>
      <c r="CH39" s="394" t="s">
        <v>577</v>
      </c>
      <c r="CI39" s="254">
        <v>6.25E-2</v>
      </c>
      <c r="CJ39" s="254">
        <v>6.25E-2</v>
      </c>
      <c r="CK39" s="394" t="s">
        <v>577</v>
      </c>
      <c r="CL39" s="254">
        <v>6.25E-2</v>
      </c>
      <c r="CM39" s="254">
        <v>6.25E-2</v>
      </c>
      <c r="CN39" s="394" t="s">
        <v>577</v>
      </c>
      <c r="CO39" s="1187"/>
      <c r="CP39" s="1187"/>
      <c r="CQ39" s="1392"/>
    </row>
    <row r="40" spans="1:95" ht="45" x14ac:dyDescent="0.2">
      <c r="A40" s="1330"/>
      <c r="B40" s="1187"/>
      <c r="C40" s="1187"/>
      <c r="D40" s="1264"/>
      <c r="E40" s="1187"/>
      <c r="F40" s="1226"/>
      <c r="G40" s="1187"/>
      <c r="H40" s="1185"/>
      <c r="I40" s="1187"/>
      <c r="J40" s="1185"/>
      <c r="K40" s="1185"/>
      <c r="L40" s="1185"/>
      <c r="M40" s="1185"/>
      <c r="N40" s="1185"/>
      <c r="O40" s="1185"/>
      <c r="P40" s="1185"/>
      <c r="Q40" s="1185"/>
      <c r="R40" s="1185"/>
      <c r="S40" s="1185"/>
      <c r="T40" s="1231"/>
      <c r="U40" s="1231"/>
      <c r="V40" s="1224"/>
      <c r="W40" s="1185"/>
      <c r="X40" s="1185"/>
      <c r="Y40" s="1185"/>
      <c r="Z40" s="1185"/>
      <c r="AA40" s="1185"/>
      <c r="AB40" s="1185"/>
      <c r="AC40" s="1185"/>
      <c r="AD40" s="1185"/>
      <c r="AE40" s="1185"/>
      <c r="AF40" s="1185"/>
      <c r="AG40" s="1185"/>
      <c r="AH40" s="1231"/>
      <c r="AI40" s="1231"/>
      <c r="AJ40" s="1224"/>
      <c r="AK40" s="1255"/>
      <c r="AL40" s="1255"/>
      <c r="AM40" s="1258"/>
      <c r="AN40" s="1185"/>
      <c r="AO40" s="1185"/>
      <c r="AP40" s="1185"/>
      <c r="AQ40" s="1185"/>
      <c r="AR40" s="1185"/>
      <c r="AS40" s="1185"/>
      <c r="AT40" s="1185"/>
      <c r="AU40" s="1185"/>
      <c r="AV40" s="1185"/>
      <c r="AW40" s="1185"/>
      <c r="AX40" s="1185"/>
      <c r="AY40" s="1370"/>
      <c r="AZ40" s="1370"/>
      <c r="BA40" s="1373"/>
      <c r="BB40" s="1185"/>
      <c r="BC40" s="1185"/>
      <c r="BD40" s="1185"/>
      <c r="BE40" s="1185"/>
      <c r="BF40" s="1185"/>
      <c r="BG40" s="1185"/>
      <c r="BH40" s="1185"/>
      <c r="BI40" s="1185"/>
      <c r="BJ40" s="1185"/>
      <c r="BK40" s="1370"/>
      <c r="BL40" s="1370"/>
      <c r="BM40" s="1373"/>
      <c r="BN40" s="1255"/>
      <c r="BO40" s="1255"/>
      <c r="BP40" s="1258"/>
      <c r="BQ40" s="1417"/>
      <c r="BR40" s="1417"/>
      <c r="BS40" s="1420"/>
      <c r="BT40" s="1185"/>
      <c r="BU40" s="1185"/>
      <c r="BV40" s="1185"/>
      <c r="BW40" s="1357"/>
      <c r="BX40" s="1185"/>
      <c r="BY40" s="1185"/>
      <c r="BZ40" s="1185"/>
      <c r="CA40" s="51" t="s">
        <v>305</v>
      </c>
      <c r="CB40" s="50">
        <v>0.25</v>
      </c>
      <c r="CC40" s="254">
        <v>6.25E-2</v>
      </c>
      <c r="CD40" s="254">
        <v>6.25E-2</v>
      </c>
      <c r="CE40" s="394" t="s">
        <v>578</v>
      </c>
      <c r="CF40" s="254">
        <v>6.25E-2</v>
      </c>
      <c r="CG40" s="254">
        <v>6.25E-2</v>
      </c>
      <c r="CH40" s="394" t="s">
        <v>578</v>
      </c>
      <c r="CI40" s="254">
        <v>6.25E-2</v>
      </c>
      <c r="CJ40" s="254">
        <v>6.25E-2</v>
      </c>
      <c r="CK40" s="394" t="s">
        <v>578</v>
      </c>
      <c r="CL40" s="254">
        <v>6.25E-2</v>
      </c>
      <c r="CM40" s="254">
        <v>6.25E-2</v>
      </c>
      <c r="CN40" s="394" t="s">
        <v>578</v>
      </c>
      <c r="CO40" s="1187"/>
      <c r="CP40" s="1187"/>
      <c r="CQ40" s="1392"/>
    </row>
    <row r="41" spans="1:95" ht="45" x14ac:dyDescent="0.2">
      <c r="A41" s="1330"/>
      <c r="B41" s="1187"/>
      <c r="C41" s="1187"/>
      <c r="D41" s="1264"/>
      <c r="E41" s="1187"/>
      <c r="F41" s="1226"/>
      <c r="G41" s="1187"/>
      <c r="H41" s="1186"/>
      <c r="I41" s="1187"/>
      <c r="J41" s="1186"/>
      <c r="K41" s="1186"/>
      <c r="L41" s="1186"/>
      <c r="M41" s="1186"/>
      <c r="N41" s="1186"/>
      <c r="O41" s="1186"/>
      <c r="P41" s="1186"/>
      <c r="Q41" s="1186"/>
      <c r="R41" s="1186"/>
      <c r="S41" s="1186"/>
      <c r="T41" s="1232"/>
      <c r="U41" s="1232"/>
      <c r="V41" s="1225"/>
      <c r="W41" s="1186"/>
      <c r="X41" s="1186"/>
      <c r="Y41" s="1186"/>
      <c r="Z41" s="1186"/>
      <c r="AA41" s="1186"/>
      <c r="AB41" s="1186"/>
      <c r="AC41" s="1186"/>
      <c r="AD41" s="1186"/>
      <c r="AE41" s="1186"/>
      <c r="AF41" s="1186"/>
      <c r="AG41" s="1186"/>
      <c r="AH41" s="1232"/>
      <c r="AI41" s="1232"/>
      <c r="AJ41" s="1225"/>
      <c r="AK41" s="1256"/>
      <c r="AL41" s="1256"/>
      <c r="AM41" s="1259"/>
      <c r="AN41" s="1186"/>
      <c r="AO41" s="1186"/>
      <c r="AP41" s="1186"/>
      <c r="AQ41" s="1186"/>
      <c r="AR41" s="1186"/>
      <c r="AS41" s="1186"/>
      <c r="AT41" s="1186"/>
      <c r="AU41" s="1186"/>
      <c r="AV41" s="1186"/>
      <c r="AW41" s="1186"/>
      <c r="AX41" s="1186"/>
      <c r="AY41" s="1371"/>
      <c r="AZ41" s="1371"/>
      <c r="BA41" s="1374"/>
      <c r="BB41" s="1186"/>
      <c r="BC41" s="1186"/>
      <c r="BD41" s="1186"/>
      <c r="BE41" s="1186"/>
      <c r="BF41" s="1186"/>
      <c r="BG41" s="1186"/>
      <c r="BH41" s="1186"/>
      <c r="BI41" s="1186"/>
      <c r="BJ41" s="1186"/>
      <c r="BK41" s="1371"/>
      <c r="BL41" s="1371"/>
      <c r="BM41" s="1374"/>
      <c r="BN41" s="1256"/>
      <c r="BO41" s="1256"/>
      <c r="BP41" s="1259"/>
      <c r="BQ41" s="1418"/>
      <c r="BR41" s="1418"/>
      <c r="BS41" s="1421"/>
      <c r="BT41" s="1186"/>
      <c r="BU41" s="1186"/>
      <c r="BV41" s="1186"/>
      <c r="BW41" s="1358"/>
      <c r="BX41" s="1186"/>
      <c r="BY41" s="1186"/>
      <c r="BZ41" s="1186"/>
      <c r="CA41" s="51" t="s">
        <v>303</v>
      </c>
      <c r="CB41" s="50">
        <v>0.25</v>
      </c>
      <c r="CC41" s="254">
        <v>6.25E-2</v>
      </c>
      <c r="CD41" s="254">
        <v>6.25E-2</v>
      </c>
      <c r="CE41" s="394" t="s">
        <v>579</v>
      </c>
      <c r="CF41" s="254">
        <v>6.25E-2</v>
      </c>
      <c r="CG41" s="254">
        <v>6.25E-2</v>
      </c>
      <c r="CH41" s="394" t="s">
        <v>579</v>
      </c>
      <c r="CI41" s="254">
        <v>6.25E-2</v>
      </c>
      <c r="CJ41" s="254">
        <v>6.25E-2</v>
      </c>
      <c r="CK41" s="394" t="s">
        <v>579</v>
      </c>
      <c r="CL41" s="254">
        <v>6.25E-2</v>
      </c>
      <c r="CM41" s="254">
        <v>6.25E-2</v>
      </c>
      <c r="CN41" s="394" t="s">
        <v>579</v>
      </c>
      <c r="CO41" s="1187"/>
      <c r="CP41" s="1187"/>
      <c r="CQ41" s="1392"/>
    </row>
    <row r="42" spans="1:95" ht="45" x14ac:dyDescent="0.2">
      <c r="A42" s="1330" t="s">
        <v>115</v>
      </c>
      <c r="B42" s="1187" t="s">
        <v>337</v>
      </c>
      <c r="C42" s="1187" t="s">
        <v>196</v>
      </c>
      <c r="D42" s="1264" t="s">
        <v>118</v>
      </c>
      <c r="E42" s="1187" t="s">
        <v>119</v>
      </c>
      <c r="F42" s="1226" t="s">
        <v>120</v>
      </c>
      <c r="G42" s="1383" t="s">
        <v>30</v>
      </c>
      <c r="H42" s="1233">
        <v>0.9</v>
      </c>
      <c r="I42" s="1341">
        <v>2020</v>
      </c>
      <c r="J42" s="1233">
        <v>0.9</v>
      </c>
      <c r="K42" s="1233"/>
      <c r="L42" s="1233"/>
      <c r="M42" s="1233"/>
      <c r="N42" s="1233"/>
      <c r="O42" s="1233"/>
      <c r="P42" s="1233"/>
      <c r="Q42" s="1233"/>
      <c r="R42" s="1233"/>
      <c r="S42" s="1233"/>
      <c r="T42" s="1233"/>
      <c r="U42" s="1233"/>
      <c r="V42" s="1233"/>
      <c r="W42" s="1233">
        <v>0.9</v>
      </c>
      <c r="X42" s="1233">
        <v>0.25</v>
      </c>
      <c r="Y42" s="1233"/>
      <c r="Z42" s="1233"/>
      <c r="AA42" s="1233"/>
      <c r="AB42" s="1233"/>
      <c r="AC42" s="1233"/>
      <c r="AD42" s="1233"/>
      <c r="AE42" s="1233"/>
      <c r="AF42" s="1233"/>
      <c r="AG42" s="1233"/>
      <c r="AH42" s="1233"/>
      <c r="AI42" s="1233"/>
      <c r="AJ42" s="1233"/>
      <c r="AK42" s="1189">
        <f>13+56+40+34+11+11+20+11+13</f>
        <v>209</v>
      </c>
      <c r="AL42" s="1189">
        <f>6+13+93+40+35+11+12+20+15+13+39</f>
        <v>297</v>
      </c>
      <c r="AM42" s="1260">
        <f>AK42/AL42</f>
        <v>0.70370370370370372</v>
      </c>
      <c r="AN42" s="1233">
        <v>0.9</v>
      </c>
      <c r="AO42" s="1233">
        <f>AM42/AN42/2</f>
        <v>0.39094650205761317</v>
      </c>
      <c r="AP42" s="1233"/>
      <c r="AQ42" s="1233"/>
      <c r="AR42" s="1233"/>
      <c r="AS42" s="1233"/>
      <c r="AT42" s="1233"/>
      <c r="AU42" s="1233"/>
      <c r="AV42" s="1233"/>
      <c r="AW42" s="1233"/>
      <c r="AX42" s="1233"/>
      <c r="AY42" s="1365"/>
      <c r="AZ42" s="1281"/>
      <c r="BA42" s="1368"/>
      <c r="BB42" s="1233"/>
      <c r="BC42" s="1233"/>
      <c r="BD42" s="1233"/>
      <c r="BE42" s="1233"/>
      <c r="BF42" s="1233"/>
      <c r="BG42" s="1233"/>
      <c r="BH42" s="1233"/>
      <c r="BI42" s="1233"/>
      <c r="BJ42" s="1233"/>
      <c r="BK42" s="1365"/>
      <c r="BL42" s="1281"/>
      <c r="BM42" s="1368"/>
      <c r="BN42" s="1189">
        <f>13+56+40+34+8+12+24+14+13+80</f>
        <v>294</v>
      </c>
      <c r="BO42" s="1189">
        <f>6+13+93+40+35+11+12+20+15+13+39</f>
        <v>297</v>
      </c>
      <c r="BP42" s="1260">
        <f>BN42/BO42</f>
        <v>0.98989898989898994</v>
      </c>
      <c r="BQ42" s="1359">
        <v>294</v>
      </c>
      <c r="BR42" s="1359">
        <v>297</v>
      </c>
      <c r="BS42" s="1387">
        <f>BQ42/BR42</f>
        <v>0.98989898989898994</v>
      </c>
      <c r="BT42" s="1233">
        <v>0.9</v>
      </c>
      <c r="BU42" s="1233">
        <v>1</v>
      </c>
      <c r="BV42" s="1184">
        <v>0.06</v>
      </c>
      <c r="BW42" s="1356">
        <f>BU42*BV42</f>
        <v>0.06</v>
      </c>
      <c r="BX42" s="1233">
        <v>0.9</v>
      </c>
      <c r="BY42" s="1233">
        <v>0.9</v>
      </c>
      <c r="BZ42" s="1233">
        <v>0.9</v>
      </c>
      <c r="CA42" s="49" t="s">
        <v>307</v>
      </c>
      <c r="CB42" s="50">
        <v>0.4</v>
      </c>
      <c r="CC42" s="50">
        <v>0.4</v>
      </c>
      <c r="CD42" s="50">
        <v>0.4</v>
      </c>
      <c r="CE42" s="541" t="s">
        <v>585</v>
      </c>
      <c r="CF42" s="50" t="s">
        <v>401</v>
      </c>
      <c r="CG42" s="50" t="s">
        <v>401</v>
      </c>
      <c r="CH42" s="541" t="s">
        <v>401</v>
      </c>
      <c r="CI42" s="50" t="s">
        <v>401</v>
      </c>
      <c r="CJ42" s="50" t="s">
        <v>401</v>
      </c>
      <c r="CK42" s="541" t="s">
        <v>401</v>
      </c>
      <c r="CL42" s="50" t="s">
        <v>401</v>
      </c>
      <c r="CM42" s="50" t="s">
        <v>401</v>
      </c>
      <c r="CN42" s="541" t="s">
        <v>401</v>
      </c>
      <c r="CO42" s="1383"/>
      <c r="CP42" s="1383" t="s">
        <v>220</v>
      </c>
      <c r="CQ42" s="1393"/>
    </row>
    <row r="43" spans="1:95" ht="30" x14ac:dyDescent="0.2">
      <c r="A43" s="1330"/>
      <c r="B43" s="1187"/>
      <c r="C43" s="1187"/>
      <c r="D43" s="1264"/>
      <c r="E43" s="1187"/>
      <c r="F43" s="1226"/>
      <c r="G43" s="1384"/>
      <c r="H43" s="1234"/>
      <c r="I43" s="1342"/>
      <c r="J43" s="1234"/>
      <c r="K43" s="1234"/>
      <c r="L43" s="1234"/>
      <c r="M43" s="1234"/>
      <c r="N43" s="1234"/>
      <c r="O43" s="1234"/>
      <c r="P43" s="1234"/>
      <c r="Q43" s="1234"/>
      <c r="R43" s="1234"/>
      <c r="S43" s="1234"/>
      <c r="T43" s="1234"/>
      <c r="U43" s="1234"/>
      <c r="V43" s="1234"/>
      <c r="W43" s="1234"/>
      <c r="X43" s="1234"/>
      <c r="Y43" s="1234"/>
      <c r="Z43" s="1234"/>
      <c r="AA43" s="1234"/>
      <c r="AB43" s="1234"/>
      <c r="AC43" s="1234"/>
      <c r="AD43" s="1234"/>
      <c r="AE43" s="1234"/>
      <c r="AF43" s="1234"/>
      <c r="AG43" s="1234"/>
      <c r="AH43" s="1234"/>
      <c r="AI43" s="1234"/>
      <c r="AJ43" s="1234"/>
      <c r="AK43" s="1190"/>
      <c r="AL43" s="1190"/>
      <c r="AM43" s="1261"/>
      <c r="AN43" s="1234"/>
      <c r="AO43" s="1234"/>
      <c r="AP43" s="1234"/>
      <c r="AQ43" s="1234"/>
      <c r="AR43" s="1234"/>
      <c r="AS43" s="1234"/>
      <c r="AT43" s="1234"/>
      <c r="AU43" s="1234"/>
      <c r="AV43" s="1234"/>
      <c r="AW43" s="1234"/>
      <c r="AX43" s="1234"/>
      <c r="AY43" s="1366"/>
      <c r="AZ43" s="1282"/>
      <c r="BA43" s="1366"/>
      <c r="BB43" s="1234"/>
      <c r="BC43" s="1234"/>
      <c r="BD43" s="1234"/>
      <c r="BE43" s="1234"/>
      <c r="BF43" s="1234"/>
      <c r="BG43" s="1234"/>
      <c r="BH43" s="1234"/>
      <c r="BI43" s="1234"/>
      <c r="BJ43" s="1234"/>
      <c r="BK43" s="1366"/>
      <c r="BL43" s="1282"/>
      <c r="BM43" s="1366"/>
      <c r="BN43" s="1190"/>
      <c r="BO43" s="1190"/>
      <c r="BP43" s="1261"/>
      <c r="BQ43" s="1360"/>
      <c r="BR43" s="1360"/>
      <c r="BS43" s="1388"/>
      <c r="BT43" s="1234"/>
      <c r="BU43" s="1234"/>
      <c r="BV43" s="1185"/>
      <c r="BW43" s="1357"/>
      <c r="BX43" s="1234"/>
      <c r="BY43" s="1234"/>
      <c r="BZ43" s="1234"/>
      <c r="CA43" s="49" t="s">
        <v>308</v>
      </c>
      <c r="CB43" s="50">
        <v>0.3</v>
      </c>
      <c r="CC43" s="50">
        <v>0.3</v>
      </c>
      <c r="CD43" s="50">
        <v>0.3</v>
      </c>
      <c r="CE43" s="541" t="s">
        <v>586</v>
      </c>
      <c r="CF43" s="50" t="s">
        <v>401</v>
      </c>
      <c r="CG43" s="50" t="s">
        <v>401</v>
      </c>
      <c r="CH43" s="541" t="s">
        <v>401</v>
      </c>
      <c r="CI43" s="50" t="s">
        <v>401</v>
      </c>
      <c r="CJ43" s="50" t="s">
        <v>401</v>
      </c>
      <c r="CK43" s="541" t="s">
        <v>401</v>
      </c>
      <c r="CL43" s="50" t="s">
        <v>401</v>
      </c>
      <c r="CM43" s="50" t="s">
        <v>401</v>
      </c>
      <c r="CN43" s="541" t="s">
        <v>401</v>
      </c>
      <c r="CO43" s="1384"/>
      <c r="CP43" s="1384"/>
      <c r="CQ43" s="1394"/>
    </row>
    <row r="44" spans="1:95" ht="30" x14ac:dyDescent="0.2">
      <c r="A44" s="1330"/>
      <c r="B44" s="1187"/>
      <c r="C44" s="1187"/>
      <c r="D44" s="1264"/>
      <c r="E44" s="1187"/>
      <c r="F44" s="1226"/>
      <c r="G44" s="1385"/>
      <c r="H44" s="1235"/>
      <c r="I44" s="1343"/>
      <c r="J44" s="1235"/>
      <c r="K44" s="1235"/>
      <c r="L44" s="1235"/>
      <c r="M44" s="1235"/>
      <c r="N44" s="1235"/>
      <c r="O44" s="1235"/>
      <c r="P44" s="1235"/>
      <c r="Q44" s="1235"/>
      <c r="R44" s="1235"/>
      <c r="S44" s="1235"/>
      <c r="T44" s="1235"/>
      <c r="U44" s="1235"/>
      <c r="V44" s="1235"/>
      <c r="W44" s="1235"/>
      <c r="X44" s="1235"/>
      <c r="Y44" s="1235"/>
      <c r="Z44" s="1235"/>
      <c r="AA44" s="1235"/>
      <c r="AB44" s="1235"/>
      <c r="AC44" s="1235"/>
      <c r="AD44" s="1235"/>
      <c r="AE44" s="1235"/>
      <c r="AF44" s="1235"/>
      <c r="AG44" s="1235"/>
      <c r="AH44" s="1235"/>
      <c r="AI44" s="1235"/>
      <c r="AJ44" s="1235"/>
      <c r="AK44" s="1191"/>
      <c r="AL44" s="1191"/>
      <c r="AM44" s="1262"/>
      <c r="AN44" s="1235"/>
      <c r="AO44" s="1235"/>
      <c r="AP44" s="1235"/>
      <c r="AQ44" s="1235"/>
      <c r="AR44" s="1235"/>
      <c r="AS44" s="1235"/>
      <c r="AT44" s="1235"/>
      <c r="AU44" s="1235"/>
      <c r="AV44" s="1235"/>
      <c r="AW44" s="1235"/>
      <c r="AX44" s="1235"/>
      <c r="AY44" s="1367"/>
      <c r="AZ44" s="1283"/>
      <c r="BA44" s="1367"/>
      <c r="BB44" s="1235"/>
      <c r="BC44" s="1235"/>
      <c r="BD44" s="1235"/>
      <c r="BE44" s="1235"/>
      <c r="BF44" s="1235"/>
      <c r="BG44" s="1235"/>
      <c r="BH44" s="1235"/>
      <c r="BI44" s="1235"/>
      <c r="BJ44" s="1235"/>
      <c r="BK44" s="1367"/>
      <c r="BL44" s="1283"/>
      <c r="BM44" s="1367"/>
      <c r="BN44" s="1191"/>
      <c r="BO44" s="1191"/>
      <c r="BP44" s="1262"/>
      <c r="BQ44" s="1361"/>
      <c r="BR44" s="1361"/>
      <c r="BS44" s="1389"/>
      <c r="BT44" s="1235"/>
      <c r="BU44" s="1235"/>
      <c r="BV44" s="1186"/>
      <c r="BW44" s="1358"/>
      <c r="BX44" s="1235"/>
      <c r="BY44" s="1235"/>
      <c r="BZ44" s="1235"/>
      <c r="CA44" s="49" t="s">
        <v>309</v>
      </c>
      <c r="CB44" s="50">
        <v>0.3</v>
      </c>
      <c r="CC44" s="50">
        <v>0.08</v>
      </c>
      <c r="CD44" s="50">
        <v>0.08</v>
      </c>
      <c r="CE44" s="541" t="s">
        <v>570</v>
      </c>
      <c r="CF44" s="50">
        <v>0.08</v>
      </c>
      <c r="CG44" s="50">
        <v>0.08</v>
      </c>
      <c r="CH44" s="541" t="s">
        <v>570</v>
      </c>
      <c r="CI44" s="50">
        <v>0.08</v>
      </c>
      <c r="CJ44" s="50">
        <v>0.08</v>
      </c>
      <c r="CK44" s="541" t="s">
        <v>570</v>
      </c>
      <c r="CL44" s="50">
        <v>0.08</v>
      </c>
      <c r="CM44" s="50">
        <v>0.08</v>
      </c>
      <c r="CN44" s="541" t="s">
        <v>570</v>
      </c>
      <c r="CO44" s="1385"/>
      <c r="CP44" s="1385"/>
      <c r="CQ44" s="1395"/>
    </row>
    <row r="45" spans="1:95" s="214" customFormat="1" ht="60" x14ac:dyDescent="0.2">
      <c r="A45" s="1380" t="s">
        <v>115</v>
      </c>
      <c r="B45" s="1264" t="s">
        <v>338</v>
      </c>
      <c r="C45" s="1264" t="s">
        <v>197</v>
      </c>
      <c r="D45" s="1264" t="s">
        <v>142</v>
      </c>
      <c r="E45" s="1264" t="s">
        <v>121</v>
      </c>
      <c r="F45" s="1226" t="s">
        <v>122</v>
      </c>
      <c r="G45" s="1264" t="s">
        <v>30</v>
      </c>
      <c r="H45" s="1214" t="s">
        <v>417</v>
      </c>
      <c r="I45" s="1264">
        <v>2020</v>
      </c>
      <c r="J45" s="1181">
        <v>0.9</v>
      </c>
      <c r="K45" s="1178"/>
      <c r="L45" s="1178"/>
      <c r="M45" s="1181"/>
      <c r="N45" s="1178"/>
      <c r="O45" s="1178"/>
      <c r="P45" s="1181"/>
      <c r="Q45" s="1178"/>
      <c r="R45" s="1178"/>
      <c r="S45" s="1181"/>
      <c r="T45" s="1178">
        <v>440</v>
      </c>
      <c r="U45" s="1178">
        <v>474</v>
      </c>
      <c r="V45" s="1181">
        <f>T45/U45</f>
        <v>0.92827004219409281</v>
      </c>
      <c r="W45" s="1181">
        <v>0.9</v>
      </c>
      <c r="X45" s="1181">
        <v>0.25</v>
      </c>
      <c r="Y45" s="1178"/>
      <c r="Z45" s="1178"/>
      <c r="AA45" s="1181"/>
      <c r="AB45" s="1178"/>
      <c r="AC45" s="1178"/>
      <c r="AD45" s="1181"/>
      <c r="AE45" s="1178"/>
      <c r="AF45" s="1178"/>
      <c r="AG45" s="1181"/>
      <c r="AH45" s="1178">
        <v>448</v>
      </c>
      <c r="AI45" s="1178">
        <v>468</v>
      </c>
      <c r="AJ45" s="1181">
        <f>AH45/AI45</f>
        <v>0.95726495726495731</v>
      </c>
      <c r="AK45" s="1189">
        <f>T45+AH45</f>
        <v>888</v>
      </c>
      <c r="AL45" s="1189">
        <f>U45+AI45</f>
        <v>942</v>
      </c>
      <c r="AM45" s="1192">
        <f>AK45/AL45</f>
        <v>0.9426751592356688</v>
      </c>
      <c r="AN45" s="1181">
        <v>0.9</v>
      </c>
      <c r="AO45" s="1181">
        <v>0.5</v>
      </c>
      <c r="AP45" s="1178">
        <v>148</v>
      </c>
      <c r="AQ45" s="1178">
        <v>155</v>
      </c>
      <c r="AR45" s="1181">
        <f>AP45/AQ45</f>
        <v>0.95483870967741935</v>
      </c>
      <c r="AS45" s="1178">
        <v>153</v>
      </c>
      <c r="AT45" s="1178">
        <v>158</v>
      </c>
      <c r="AU45" s="1181">
        <f>AS45/AT45</f>
        <v>0.96835443037974689</v>
      </c>
      <c r="AV45" s="1178">
        <v>135</v>
      </c>
      <c r="AW45" s="1178">
        <v>157</v>
      </c>
      <c r="AX45" s="1181">
        <f>AV45/AW45</f>
        <v>0.85987261146496818</v>
      </c>
      <c r="AY45" s="1281">
        <f>AP45+AS45+AV45</f>
        <v>436</v>
      </c>
      <c r="AZ45" s="1281">
        <f>AQ45+AT45+AW45</f>
        <v>470</v>
      </c>
      <c r="BA45" s="1284">
        <f>AY45/AZ45</f>
        <v>0.92765957446808511</v>
      </c>
      <c r="BB45" s="1178"/>
      <c r="BC45" s="1178"/>
      <c r="BD45" s="1181"/>
      <c r="BE45" s="1178"/>
      <c r="BF45" s="1178"/>
      <c r="BG45" s="1181"/>
      <c r="BH45" s="1178"/>
      <c r="BI45" s="1178"/>
      <c r="BJ45" s="1181"/>
      <c r="BK45" s="1281">
        <v>437</v>
      </c>
      <c r="BL45" s="1281">
        <v>473</v>
      </c>
      <c r="BM45" s="1284">
        <f>BK45/BL45</f>
        <v>0.92389006342494717</v>
      </c>
      <c r="BN45" s="1189">
        <f>AY45+BK45</f>
        <v>873</v>
      </c>
      <c r="BO45" s="1189">
        <f>AZ45+BL45</f>
        <v>943</v>
      </c>
      <c r="BP45" s="1192">
        <f>BN45/BO45</f>
        <v>0.92576882290562035</v>
      </c>
      <c r="BQ45" s="1359">
        <f>BN45+AK45</f>
        <v>1761</v>
      </c>
      <c r="BR45" s="1359">
        <f>BO45+AL45</f>
        <v>1885</v>
      </c>
      <c r="BS45" s="1362">
        <f>BQ45/BR45</f>
        <v>0.93421750663129977</v>
      </c>
      <c r="BT45" s="1181">
        <v>0.9</v>
      </c>
      <c r="BU45" s="1181">
        <v>1</v>
      </c>
      <c r="BV45" s="1184">
        <v>0.03</v>
      </c>
      <c r="BW45" s="1356">
        <f>BU45*BV45</f>
        <v>0.03</v>
      </c>
      <c r="BX45" s="1181">
        <v>0.9</v>
      </c>
      <c r="BY45" s="1181">
        <v>0.9</v>
      </c>
      <c r="BZ45" s="1181">
        <v>0.9</v>
      </c>
      <c r="CA45" s="213" t="s">
        <v>314</v>
      </c>
      <c r="CB45" s="50">
        <v>0.2</v>
      </c>
      <c r="CC45" s="86">
        <v>0.05</v>
      </c>
      <c r="CD45" s="86">
        <v>0.05</v>
      </c>
      <c r="CE45" s="394" t="s">
        <v>566</v>
      </c>
      <c r="CF45" s="86">
        <v>0.05</v>
      </c>
      <c r="CG45" s="86">
        <v>0.05</v>
      </c>
      <c r="CH45" s="394" t="s">
        <v>566</v>
      </c>
      <c r="CI45" s="86">
        <v>0.05</v>
      </c>
      <c r="CJ45" s="86">
        <v>0.05</v>
      </c>
      <c r="CK45" s="394" t="s">
        <v>566</v>
      </c>
      <c r="CL45" s="86">
        <v>0.05</v>
      </c>
      <c r="CM45" s="86">
        <v>0.05</v>
      </c>
      <c r="CN45" s="394" t="s">
        <v>566</v>
      </c>
      <c r="CO45" s="1264"/>
      <c r="CP45" s="1264" t="s">
        <v>123</v>
      </c>
      <c r="CQ45" s="1390"/>
    </row>
    <row r="46" spans="1:95" s="214" customFormat="1" ht="45" x14ac:dyDescent="0.2">
      <c r="A46" s="1381"/>
      <c r="B46" s="1264"/>
      <c r="C46" s="1264"/>
      <c r="D46" s="1264"/>
      <c r="E46" s="1264"/>
      <c r="F46" s="1226"/>
      <c r="G46" s="1264"/>
      <c r="H46" s="1182"/>
      <c r="I46" s="1264"/>
      <c r="J46" s="1182"/>
      <c r="K46" s="1179"/>
      <c r="L46" s="1179"/>
      <c r="M46" s="1182"/>
      <c r="N46" s="1179"/>
      <c r="O46" s="1179"/>
      <c r="P46" s="1182"/>
      <c r="Q46" s="1179"/>
      <c r="R46" s="1179"/>
      <c r="S46" s="1182"/>
      <c r="T46" s="1179"/>
      <c r="U46" s="1179"/>
      <c r="V46" s="1182"/>
      <c r="W46" s="1182"/>
      <c r="X46" s="1182"/>
      <c r="Y46" s="1179"/>
      <c r="Z46" s="1179"/>
      <c r="AA46" s="1182"/>
      <c r="AB46" s="1179"/>
      <c r="AC46" s="1179"/>
      <c r="AD46" s="1182"/>
      <c r="AE46" s="1179"/>
      <c r="AF46" s="1179"/>
      <c r="AG46" s="1182"/>
      <c r="AH46" s="1179"/>
      <c r="AI46" s="1179"/>
      <c r="AJ46" s="1182"/>
      <c r="AK46" s="1190"/>
      <c r="AL46" s="1190"/>
      <c r="AM46" s="1193"/>
      <c r="AN46" s="1182"/>
      <c r="AO46" s="1182"/>
      <c r="AP46" s="1179"/>
      <c r="AQ46" s="1179"/>
      <c r="AR46" s="1182"/>
      <c r="AS46" s="1179"/>
      <c r="AT46" s="1179"/>
      <c r="AU46" s="1182"/>
      <c r="AV46" s="1179"/>
      <c r="AW46" s="1179"/>
      <c r="AX46" s="1182"/>
      <c r="AY46" s="1282"/>
      <c r="AZ46" s="1282"/>
      <c r="BA46" s="1285"/>
      <c r="BB46" s="1179"/>
      <c r="BC46" s="1179"/>
      <c r="BD46" s="1182"/>
      <c r="BE46" s="1179"/>
      <c r="BF46" s="1179"/>
      <c r="BG46" s="1182"/>
      <c r="BH46" s="1179"/>
      <c r="BI46" s="1179"/>
      <c r="BJ46" s="1182"/>
      <c r="BK46" s="1282"/>
      <c r="BL46" s="1282"/>
      <c r="BM46" s="1285"/>
      <c r="BN46" s="1190"/>
      <c r="BO46" s="1190"/>
      <c r="BP46" s="1193"/>
      <c r="BQ46" s="1360"/>
      <c r="BR46" s="1360"/>
      <c r="BS46" s="1363"/>
      <c r="BT46" s="1182"/>
      <c r="BU46" s="1182"/>
      <c r="BV46" s="1185"/>
      <c r="BW46" s="1357"/>
      <c r="BX46" s="1182"/>
      <c r="BY46" s="1182"/>
      <c r="BZ46" s="1182"/>
      <c r="CA46" s="215" t="s">
        <v>313</v>
      </c>
      <c r="CB46" s="50">
        <v>0.2</v>
      </c>
      <c r="CC46" s="86">
        <v>0.05</v>
      </c>
      <c r="CD46" s="86">
        <v>0.05</v>
      </c>
      <c r="CE46" s="394" t="s">
        <v>567</v>
      </c>
      <c r="CF46" s="86">
        <v>0.05</v>
      </c>
      <c r="CG46" s="86">
        <v>0.05</v>
      </c>
      <c r="CH46" s="394" t="s">
        <v>567</v>
      </c>
      <c r="CI46" s="86">
        <v>0.05</v>
      </c>
      <c r="CJ46" s="86">
        <v>0.05</v>
      </c>
      <c r="CK46" s="394" t="s">
        <v>567</v>
      </c>
      <c r="CL46" s="86">
        <v>0.05</v>
      </c>
      <c r="CM46" s="86">
        <v>0.05</v>
      </c>
      <c r="CN46" s="394" t="s">
        <v>567</v>
      </c>
      <c r="CO46" s="1264"/>
      <c r="CP46" s="1264"/>
      <c r="CQ46" s="1390"/>
    </row>
    <row r="47" spans="1:95" s="214" customFormat="1" ht="30" x14ac:dyDescent="0.2">
      <c r="A47" s="1381"/>
      <c r="B47" s="1264"/>
      <c r="C47" s="1264"/>
      <c r="D47" s="1264"/>
      <c r="E47" s="1264"/>
      <c r="F47" s="1226"/>
      <c r="G47" s="1264"/>
      <c r="H47" s="1182"/>
      <c r="I47" s="1264"/>
      <c r="J47" s="1182"/>
      <c r="K47" s="1179"/>
      <c r="L47" s="1179"/>
      <c r="M47" s="1182"/>
      <c r="N47" s="1179"/>
      <c r="O47" s="1179"/>
      <c r="P47" s="1182"/>
      <c r="Q47" s="1179"/>
      <c r="R47" s="1179"/>
      <c r="S47" s="1182"/>
      <c r="T47" s="1179"/>
      <c r="U47" s="1179"/>
      <c r="V47" s="1182"/>
      <c r="W47" s="1182"/>
      <c r="X47" s="1182"/>
      <c r="Y47" s="1179"/>
      <c r="Z47" s="1179"/>
      <c r="AA47" s="1182"/>
      <c r="AB47" s="1179"/>
      <c r="AC47" s="1179"/>
      <c r="AD47" s="1182"/>
      <c r="AE47" s="1179"/>
      <c r="AF47" s="1179"/>
      <c r="AG47" s="1182"/>
      <c r="AH47" s="1179"/>
      <c r="AI47" s="1179"/>
      <c r="AJ47" s="1182"/>
      <c r="AK47" s="1190"/>
      <c r="AL47" s="1190"/>
      <c r="AM47" s="1193"/>
      <c r="AN47" s="1182"/>
      <c r="AO47" s="1182"/>
      <c r="AP47" s="1179"/>
      <c r="AQ47" s="1179"/>
      <c r="AR47" s="1182"/>
      <c r="AS47" s="1179"/>
      <c r="AT47" s="1179"/>
      <c r="AU47" s="1182"/>
      <c r="AV47" s="1179"/>
      <c r="AW47" s="1179"/>
      <c r="AX47" s="1182"/>
      <c r="AY47" s="1282"/>
      <c r="AZ47" s="1282"/>
      <c r="BA47" s="1285"/>
      <c r="BB47" s="1179"/>
      <c r="BC47" s="1179"/>
      <c r="BD47" s="1182"/>
      <c r="BE47" s="1179"/>
      <c r="BF47" s="1179"/>
      <c r="BG47" s="1182"/>
      <c r="BH47" s="1179"/>
      <c r="BI47" s="1179"/>
      <c r="BJ47" s="1182"/>
      <c r="BK47" s="1282"/>
      <c r="BL47" s="1282"/>
      <c r="BM47" s="1285"/>
      <c r="BN47" s="1190"/>
      <c r="BO47" s="1190"/>
      <c r="BP47" s="1193"/>
      <c r="BQ47" s="1360"/>
      <c r="BR47" s="1360"/>
      <c r="BS47" s="1363"/>
      <c r="BT47" s="1182"/>
      <c r="BU47" s="1182"/>
      <c r="BV47" s="1185"/>
      <c r="BW47" s="1357"/>
      <c r="BX47" s="1182"/>
      <c r="BY47" s="1182"/>
      <c r="BZ47" s="1182"/>
      <c r="CA47" s="215" t="s">
        <v>312</v>
      </c>
      <c r="CB47" s="50">
        <v>0.2</v>
      </c>
      <c r="CC47" s="86">
        <v>0.05</v>
      </c>
      <c r="CD47" s="86">
        <v>0.05</v>
      </c>
      <c r="CE47" s="394" t="s">
        <v>568</v>
      </c>
      <c r="CF47" s="86">
        <v>0.05</v>
      </c>
      <c r="CG47" s="86">
        <v>0.05</v>
      </c>
      <c r="CH47" s="394" t="s">
        <v>568</v>
      </c>
      <c r="CI47" s="86">
        <v>0.05</v>
      </c>
      <c r="CJ47" s="86">
        <v>0.05</v>
      </c>
      <c r="CK47" s="394" t="s">
        <v>568</v>
      </c>
      <c r="CL47" s="86">
        <v>0.05</v>
      </c>
      <c r="CM47" s="86">
        <v>0.05</v>
      </c>
      <c r="CN47" s="394" t="s">
        <v>568</v>
      </c>
      <c r="CO47" s="1264"/>
      <c r="CP47" s="1264"/>
      <c r="CQ47" s="1390"/>
    </row>
    <row r="48" spans="1:95" s="214" customFormat="1" ht="30" x14ac:dyDescent="0.2">
      <c r="A48" s="1381"/>
      <c r="B48" s="1264"/>
      <c r="C48" s="1264"/>
      <c r="D48" s="1264"/>
      <c r="E48" s="1264"/>
      <c r="F48" s="1226"/>
      <c r="G48" s="1264"/>
      <c r="H48" s="1182"/>
      <c r="I48" s="1264"/>
      <c r="J48" s="1182"/>
      <c r="K48" s="1179"/>
      <c r="L48" s="1179"/>
      <c r="M48" s="1182"/>
      <c r="N48" s="1179"/>
      <c r="O48" s="1179"/>
      <c r="P48" s="1182"/>
      <c r="Q48" s="1179"/>
      <c r="R48" s="1179"/>
      <c r="S48" s="1182"/>
      <c r="T48" s="1179"/>
      <c r="U48" s="1179"/>
      <c r="V48" s="1182"/>
      <c r="W48" s="1182"/>
      <c r="X48" s="1182"/>
      <c r="Y48" s="1179"/>
      <c r="Z48" s="1179"/>
      <c r="AA48" s="1182"/>
      <c r="AB48" s="1179"/>
      <c r="AC48" s="1179"/>
      <c r="AD48" s="1182"/>
      <c r="AE48" s="1179"/>
      <c r="AF48" s="1179"/>
      <c r="AG48" s="1182"/>
      <c r="AH48" s="1179"/>
      <c r="AI48" s="1179"/>
      <c r="AJ48" s="1182"/>
      <c r="AK48" s="1190"/>
      <c r="AL48" s="1190"/>
      <c r="AM48" s="1193"/>
      <c r="AN48" s="1182"/>
      <c r="AO48" s="1182"/>
      <c r="AP48" s="1179"/>
      <c r="AQ48" s="1179"/>
      <c r="AR48" s="1182"/>
      <c r="AS48" s="1179"/>
      <c r="AT48" s="1179"/>
      <c r="AU48" s="1182"/>
      <c r="AV48" s="1179"/>
      <c r="AW48" s="1179"/>
      <c r="AX48" s="1182"/>
      <c r="AY48" s="1282"/>
      <c r="AZ48" s="1282"/>
      <c r="BA48" s="1285"/>
      <c r="BB48" s="1179"/>
      <c r="BC48" s="1179"/>
      <c r="BD48" s="1182"/>
      <c r="BE48" s="1179"/>
      <c r="BF48" s="1179"/>
      <c r="BG48" s="1182"/>
      <c r="BH48" s="1179"/>
      <c r="BI48" s="1179"/>
      <c r="BJ48" s="1182"/>
      <c r="BK48" s="1282"/>
      <c r="BL48" s="1282"/>
      <c r="BM48" s="1285"/>
      <c r="BN48" s="1190"/>
      <c r="BO48" s="1190"/>
      <c r="BP48" s="1193"/>
      <c r="BQ48" s="1360"/>
      <c r="BR48" s="1360"/>
      <c r="BS48" s="1363"/>
      <c r="BT48" s="1182"/>
      <c r="BU48" s="1182"/>
      <c r="BV48" s="1185"/>
      <c r="BW48" s="1357"/>
      <c r="BX48" s="1182"/>
      <c r="BY48" s="1182"/>
      <c r="BZ48" s="1182"/>
      <c r="CA48" s="215" t="s">
        <v>311</v>
      </c>
      <c r="CB48" s="50">
        <v>0.2</v>
      </c>
      <c r="CC48" s="86">
        <v>0.05</v>
      </c>
      <c r="CD48" s="86">
        <v>0.05</v>
      </c>
      <c r="CE48" s="394" t="s">
        <v>569</v>
      </c>
      <c r="CF48" s="86">
        <v>0.05</v>
      </c>
      <c r="CG48" s="86">
        <v>0.05</v>
      </c>
      <c r="CH48" s="394" t="s">
        <v>569</v>
      </c>
      <c r="CI48" s="86">
        <v>0.05</v>
      </c>
      <c r="CJ48" s="86">
        <v>0.05</v>
      </c>
      <c r="CK48" s="394" t="s">
        <v>569</v>
      </c>
      <c r="CL48" s="86">
        <v>0.05</v>
      </c>
      <c r="CM48" s="86">
        <v>0.05</v>
      </c>
      <c r="CN48" s="394" t="s">
        <v>569</v>
      </c>
      <c r="CO48" s="1264"/>
      <c r="CP48" s="1264"/>
      <c r="CQ48" s="1390"/>
    </row>
    <row r="49" spans="1:95" s="214" customFormat="1" ht="30" x14ac:dyDescent="0.2">
      <c r="A49" s="1382"/>
      <c r="B49" s="1264"/>
      <c r="C49" s="1264"/>
      <c r="D49" s="1264"/>
      <c r="E49" s="1264"/>
      <c r="F49" s="1226"/>
      <c r="G49" s="1264"/>
      <c r="H49" s="1183"/>
      <c r="I49" s="1264"/>
      <c r="J49" s="1183"/>
      <c r="K49" s="1180"/>
      <c r="L49" s="1180"/>
      <c r="M49" s="1183"/>
      <c r="N49" s="1180"/>
      <c r="O49" s="1180"/>
      <c r="P49" s="1183"/>
      <c r="Q49" s="1180"/>
      <c r="R49" s="1180"/>
      <c r="S49" s="1183"/>
      <c r="T49" s="1180"/>
      <c r="U49" s="1180"/>
      <c r="V49" s="1183"/>
      <c r="W49" s="1183"/>
      <c r="X49" s="1183"/>
      <c r="Y49" s="1180"/>
      <c r="Z49" s="1180"/>
      <c r="AA49" s="1183"/>
      <c r="AB49" s="1180"/>
      <c r="AC49" s="1180"/>
      <c r="AD49" s="1183"/>
      <c r="AE49" s="1180"/>
      <c r="AF49" s="1180"/>
      <c r="AG49" s="1183"/>
      <c r="AH49" s="1180"/>
      <c r="AI49" s="1180"/>
      <c r="AJ49" s="1183"/>
      <c r="AK49" s="1191"/>
      <c r="AL49" s="1191"/>
      <c r="AM49" s="1194"/>
      <c r="AN49" s="1183"/>
      <c r="AO49" s="1183"/>
      <c r="AP49" s="1180"/>
      <c r="AQ49" s="1180"/>
      <c r="AR49" s="1183"/>
      <c r="AS49" s="1180"/>
      <c r="AT49" s="1180"/>
      <c r="AU49" s="1183"/>
      <c r="AV49" s="1180"/>
      <c r="AW49" s="1180"/>
      <c r="AX49" s="1183"/>
      <c r="AY49" s="1283"/>
      <c r="AZ49" s="1283"/>
      <c r="BA49" s="1286"/>
      <c r="BB49" s="1180"/>
      <c r="BC49" s="1180"/>
      <c r="BD49" s="1183"/>
      <c r="BE49" s="1180"/>
      <c r="BF49" s="1180"/>
      <c r="BG49" s="1183"/>
      <c r="BH49" s="1180"/>
      <c r="BI49" s="1180"/>
      <c r="BJ49" s="1183"/>
      <c r="BK49" s="1283"/>
      <c r="BL49" s="1283"/>
      <c r="BM49" s="1286"/>
      <c r="BN49" s="1191"/>
      <c r="BO49" s="1191"/>
      <c r="BP49" s="1194"/>
      <c r="BQ49" s="1361"/>
      <c r="BR49" s="1361"/>
      <c r="BS49" s="1364"/>
      <c r="BT49" s="1183"/>
      <c r="BU49" s="1183"/>
      <c r="BV49" s="1186"/>
      <c r="BW49" s="1358"/>
      <c r="BX49" s="1183"/>
      <c r="BY49" s="1183"/>
      <c r="BZ49" s="1183"/>
      <c r="CA49" s="215" t="s">
        <v>310</v>
      </c>
      <c r="CB49" s="50">
        <v>0.2</v>
      </c>
      <c r="CC49" s="86">
        <v>0.05</v>
      </c>
      <c r="CD49" s="86">
        <v>0.05</v>
      </c>
      <c r="CE49" s="394" t="s">
        <v>570</v>
      </c>
      <c r="CF49" s="86">
        <v>0.05</v>
      </c>
      <c r="CG49" s="86">
        <v>0.05</v>
      </c>
      <c r="CH49" s="394" t="s">
        <v>570</v>
      </c>
      <c r="CI49" s="86">
        <v>0.05</v>
      </c>
      <c r="CJ49" s="86">
        <v>0.05</v>
      </c>
      <c r="CK49" s="394" t="s">
        <v>570</v>
      </c>
      <c r="CL49" s="86">
        <v>0.05</v>
      </c>
      <c r="CM49" s="86">
        <v>0.05</v>
      </c>
      <c r="CN49" s="394" t="s">
        <v>570</v>
      </c>
      <c r="CO49" s="1264"/>
      <c r="CP49" s="1264"/>
      <c r="CQ49" s="1390"/>
    </row>
    <row r="50" spans="1:95" s="214" customFormat="1" ht="75" x14ac:dyDescent="0.2">
      <c r="A50" s="1376" t="s">
        <v>115</v>
      </c>
      <c r="B50" s="1264" t="s">
        <v>338</v>
      </c>
      <c r="C50" s="1264" t="s">
        <v>197</v>
      </c>
      <c r="D50" s="1264" t="s">
        <v>124</v>
      </c>
      <c r="E50" s="1264" t="s">
        <v>125</v>
      </c>
      <c r="F50" s="1226" t="s">
        <v>126</v>
      </c>
      <c r="G50" s="1264" t="s">
        <v>30</v>
      </c>
      <c r="H50" s="1176">
        <v>1</v>
      </c>
      <c r="I50" s="1264">
        <v>2020</v>
      </c>
      <c r="J50" s="1181">
        <v>1</v>
      </c>
      <c r="K50" s="1174"/>
      <c r="L50" s="1174"/>
      <c r="M50" s="1176"/>
      <c r="N50" s="1174"/>
      <c r="O50" s="1174"/>
      <c r="P50" s="1176"/>
      <c r="Q50" s="1174"/>
      <c r="R50" s="1174"/>
      <c r="S50" s="1176"/>
      <c r="T50" s="1174">
        <v>3</v>
      </c>
      <c r="U50" s="1174">
        <v>3</v>
      </c>
      <c r="V50" s="1176">
        <v>1</v>
      </c>
      <c r="W50" s="1176">
        <v>1</v>
      </c>
      <c r="X50" s="1176">
        <v>0.25</v>
      </c>
      <c r="Y50" s="1174"/>
      <c r="Z50" s="1174"/>
      <c r="AA50" s="1176"/>
      <c r="AB50" s="1174"/>
      <c r="AC50" s="1174"/>
      <c r="AD50" s="1176"/>
      <c r="AE50" s="1174"/>
      <c r="AF50" s="1174"/>
      <c r="AG50" s="1176"/>
      <c r="AH50" s="1174">
        <v>1</v>
      </c>
      <c r="AI50" s="1174">
        <v>1</v>
      </c>
      <c r="AJ50" s="1176">
        <f>AH50/AI50</f>
        <v>1</v>
      </c>
      <c r="AK50" s="1195">
        <f>T50+AH50</f>
        <v>4</v>
      </c>
      <c r="AL50" s="1195">
        <f>U50+AI50</f>
        <v>4</v>
      </c>
      <c r="AM50" s="1197">
        <f>AK50/AL50</f>
        <v>1</v>
      </c>
      <c r="AN50" s="1176">
        <v>1</v>
      </c>
      <c r="AO50" s="1176">
        <v>0.5</v>
      </c>
      <c r="AP50" s="1174"/>
      <c r="AQ50" s="1174"/>
      <c r="AR50" s="1176"/>
      <c r="AS50" s="1174"/>
      <c r="AT50" s="1174"/>
      <c r="AU50" s="1176"/>
      <c r="AV50" s="1174"/>
      <c r="AW50" s="1174"/>
      <c r="AX50" s="1176"/>
      <c r="AY50" s="1273">
        <v>19</v>
      </c>
      <c r="AZ50" s="1273">
        <v>19</v>
      </c>
      <c r="BA50" s="1275">
        <f>AY50/AZ50</f>
        <v>1</v>
      </c>
      <c r="BB50" s="1174"/>
      <c r="BC50" s="1174"/>
      <c r="BD50" s="1176"/>
      <c r="BE50" s="1174"/>
      <c r="BF50" s="1174"/>
      <c r="BG50" s="1176"/>
      <c r="BH50" s="1174"/>
      <c r="BI50" s="1174"/>
      <c r="BJ50" s="1176"/>
      <c r="BK50" s="1273">
        <v>23</v>
      </c>
      <c r="BL50" s="1273">
        <v>23</v>
      </c>
      <c r="BM50" s="1275">
        <f>BK50/BL50</f>
        <v>1</v>
      </c>
      <c r="BN50" s="1195">
        <f>AY50+BK50</f>
        <v>42</v>
      </c>
      <c r="BO50" s="1195">
        <f>AZ50+BL50</f>
        <v>42</v>
      </c>
      <c r="BP50" s="1197">
        <f>BN50/BO50</f>
        <v>1</v>
      </c>
      <c r="BQ50" s="1277">
        <f>BN50+AK50</f>
        <v>46</v>
      </c>
      <c r="BR50" s="1277">
        <f>BO50+AL50</f>
        <v>46</v>
      </c>
      <c r="BS50" s="1279">
        <f>BQ50/BR50</f>
        <v>1</v>
      </c>
      <c r="BT50" s="1176">
        <v>1</v>
      </c>
      <c r="BU50" s="1176">
        <v>1</v>
      </c>
      <c r="BV50" s="1396">
        <v>0.02</v>
      </c>
      <c r="BW50" s="1398">
        <f>BU50*BV50</f>
        <v>0.02</v>
      </c>
      <c r="BX50" s="1176">
        <v>1</v>
      </c>
      <c r="BY50" s="1176">
        <v>1</v>
      </c>
      <c r="BZ50" s="1176">
        <v>1</v>
      </c>
      <c r="CA50" s="213" t="s">
        <v>319</v>
      </c>
      <c r="CB50" s="50">
        <v>0.2</v>
      </c>
      <c r="CC50" s="255">
        <v>0.05</v>
      </c>
      <c r="CD50" s="255">
        <v>0.05</v>
      </c>
      <c r="CE50" s="395" t="s">
        <v>571</v>
      </c>
      <c r="CF50" s="256">
        <v>0.05</v>
      </c>
      <c r="CG50" s="255">
        <v>0.05</v>
      </c>
      <c r="CH50" s="395" t="s">
        <v>571</v>
      </c>
      <c r="CI50" s="256">
        <v>0.05</v>
      </c>
      <c r="CJ50" s="255">
        <v>0.05</v>
      </c>
      <c r="CK50" s="395" t="s">
        <v>571</v>
      </c>
      <c r="CL50" s="256">
        <v>0.05</v>
      </c>
      <c r="CM50" s="255">
        <v>0.05</v>
      </c>
      <c r="CN50" s="395" t="s">
        <v>571</v>
      </c>
      <c r="CO50" s="1264"/>
      <c r="CP50" s="1264" t="s">
        <v>123</v>
      </c>
      <c r="CQ50" s="1390"/>
    </row>
    <row r="51" spans="1:95" s="214" customFormat="1" ht="75" x14ac:dyDescent="0.2">
      <c r="A51" s="1376"/>
      <c r="B51" s="1264"/>
      <c r="C51" s="1264"/>
      <c r="D51" s="1264"/>
      <c r="E51" s="1264"/>
      <c r="F51" s="1226"/>
      <c r="G51" s="1264"/>
      <c r="H51" s="1176"/>
      <c r="I51" s="1264"/>
      <c r="J51" s="1182"/>
      <c r="K51" s="1174"/>
      <c r="L51" s="1174"/>
      <c r="M51" s="1176"/>
      <c r="N51" s="1174"/>
      <c r="O51" s="1174"/>
      <c r="P51" s="1176"/>
      <c r="Q51" s="1174"/>
      <c r="R51" s="1174"/>
      <c r="S51" s="1176"/>
      <c r="T51" s="1174"/>
      <c r="U51" s="1174"/>
      <c r="V51" s="1176"/>
      <c r="W51" s="1176"/>
      <c r="X51" s="1176"/>
      <c r="Y51" s="1174"/>
      <c r="Z51" s="1174"/>
      <c r="AA51" s="1176"/>
      <c r="AB51" s="1174"/>
      <c r="AC51" s="1174"/>
      <c r="AD51" s="1176"/>
      <c r="AE51" s="1174"/>
      <c r="AF51" s="1174"/>
      <c r="AG51" s="1176"/>
      <c r="AH51" s="1174"/>
      <c r="AI51" s="1174"/>
      <c r="AJ51" s="1176"/>
      <c r="AK51" s="1195"/>
      <c r="AL51" s="1195"/>
      <c r="AM51" s="1197"/>
      <c r="AN51" s="1176"/>
      <c r="AO51" s="1176"/>
      <c r="AP51" s="1174"/>
      <c r="AQ51" s="1174"/>
      <c r="AR51" s="1176"/>
      <c r="AS51" s="1174"/>
      <c r="AT51" s="1174"/>
      <c r="AU51" s="1176"/>
      <c r="AV51" s="1174"/>
      <c r="AW51" s="1174"/>
      <c r="AX51" s="1176"/>
      <c r="AY51" s="1273"/>
      <c r="AZ51" s="1273"/>
      <c r="BA51" s="1275"/>
      <c r="BB51" s="1174"/>
      <c r="BC51" s="1174"/>
      <c r="BD51" s="1176"/>
      <c r="BE51" s="1174"/>
      <c r="BF51" s="1174"/>
      <c r="BG51" s="1176"/>
      <c r="BH51" s="1174"/>
      <c r="BI51" s="1174"/>
      <c r="BJ51" s="1176"/>
      <c r="BK51" s="1273"/>
      <c r="BL51" s="1273"/>
      <c r="BM51" s="1275"/>
      <c r="BN51" s="1195"/>
      <c r="BO51" s="1195"/>
      <c r="BP51" s="1197"/>
      <c r="BQ51" s="1277"/>
      <c r="BR51" s="1277"/>
      <c r="BS51" s="1279"/>
      <c r="BT51" s="1176"/>
      <c r="BU51" s="1176"/>
      <c r="BV51" s="1396"/>
      <c r="BW51" s="1398"/>
      <c r="BX51" s="1176"/>
      <c r="BY51" s="1176"/>
      <c r="BZ51" s="1176"/>
      <c r="CA51" s="216" t="s">
        <v>315</v>
      </c>
      <c r="CB51" s="50">
        <v>0.2</v>
      </c>
      <c r="CC51" s="255">
        <v>0.05</v>
      </c>
      <c r="CD51" s="255">
        <v>0.05</v>
      </c>
      <c r="CE51" s="395" t="s">
        <v>572</v>
      </c>
      <c r="CF51" s="256">
        <v>0.05</v>
      </c>
      <c r="CG51" s="255">
        <v>0.05</v>
      </c>
      <c r="CH51" s="395" t="s">
        <v>572</v>
      </c>
      <c r="CI51" s="256">
        <v>0.05</v>
      </c>
      <c r="CJ51" s="255">
        <v>0.05</v>
      </c>
      <c r="CK51" s="395" t="s">
        <v>572</v>
      </c>
      <c r="CL51" s="256">
        <v>0.05</v>
      </c>
      <c r="CM51" s="255">
        <v>0.05</v>
      </c>
      <c r="CN51" s="395" t="s">
        <v>572</v>
      </c>
      <c r="CO51" s="1264"/>
      <c r="CP51" s="1264"/>
      <c r="CQ51" s="1390"/>
    </row>
    <row r="52" spans="1:95" s="214" customFormat="1" ht="45" x14ac:dyDescent="0.2">
      <c r="A52" s="1376"/>
      <c r="B52" s="1264"/>
      <c r="C52" s="1264"/>
      <c r="D52" s="1264"/>
      <c r="E52" s="1264"/>
      <c r="F52" s="1226"/>
      <c r="G52" s="1264"/>
      <c r="H52" s="1176"/>
      <c r="I52" s="1264"/>
      <c r="J52" s="1182"/>
      <c r="K52" s="1174"/>
      <c r="L52" s="1174"/>
      <c r="M52" s="1176"/>
      <c r="N52" s="1174"/>
      <c r="O52" s="1174"/>
      <c r="P52" s="1176"/>
      <c r="Q52" s="1174"/>
      <c r="R52" s="1174"/>
      <c r="S52" s="1176"/>
      <c r="T52" s="1174"/>
      <c r="U52" s="1174"/>
      <c r="V52" s="1176"/>
      <c r="W52" s="1176"/>
      <c r="X52" s="1176"/>
      <c r="Y52" s="1174"/>
      <c r="Z52" s="1174"/>
      <c r="AA52" s="1176"/>
      <c r="AB52" s="1174"/>
      <c r="AC52" s="1174"/>
      <c r="AD52" s="1176"/>
      <c r="AE52" s="1174"/>
      <c r="AF52" s="1174"/>
      <c r="AG52" s="1176"/>
      <c r="AH52" s="1174"/>
      <c r="AI52" s="1174"/>
      <c r="AJ52" s="1176"/>
      <c r="AK52" s="1195"/>
      <c r="AL52" s="1195"/>
      <c r="AM52" s="1197"/>
      <c r="AN52" s="1176"/>
      <c r="AO52" s="1176"/>
      <c r="AP52" s="1174"/>
      <c r="AQ52" s="1174"/>
      <c r="AR52" s="1176"/>
      <c r="AS52" s="1174"/>
      <c r="AT52" s="1174"/>
      <c r="AU52" s="1176"/>
      <c r="AV52" s="1174"/>
      <c r="AW52" s="1174"/>
      <c r="AX52" s="1176"/>
      <c r="AY52" s="1273"/>
      <c r="AZ52" s="1273"/>
      <c r="BA52" s="1275"/>
      <c r="BB52" s="1174"/>
      <c r="BC52" s="1174"/>
      <c r="BD52" s="1176"/>
      <c r="BE52" s="1174"/>
      <c r="BF52" s="1174"/>
      <c r="BG52" s="1176"/>
      <c r="BH52" s="1174"/>
      <c r="BI52" s="1174"/>
      <c r="BJ52" s="1176"/>
      <c r="BK52" s="1273"/>
      <c r="BL52" s="1273"/>
      <c r="BM52" s="1275"/>
      <c r="BN52" s="1195"/>
      <c r="BO52" s="1195"/>
      <c r="BP52" s="1197"/>
      <c r="BQ52" s="1277"/>
      <c r="BR52" s="1277"/>
      <c r="BS52" s="1279"/>
      <c r="BT52" s="1176"/>
      <c r="BU52" s="1176"/>
      <c r="BV52" s="1396"/>
      <c r="BW52" s="1398"/>
      <c r="BX52" s="1176"/>
      <c r="BY52" s="1176"/>
      <c r="BZ52" s="1176"/>
      <c r="CA52" s="216" t="s">
        <v>317</v>
      </c>
      <c r="CB52" s="50">
        <v>0.2</v>
      </c>
      <c r="CC52" s="255">
        <v>0.05</v>
      </c>
      <c r="CD52" s="255">
        <v>0.05</v>
      </c>
      <c r="CE52" s="395" t="s">
        <v>573</v>
      </c>
      <c r="CF52" s="256">
        <v>0.05</v>
      </c>
      <c r="CG52" s="255">
        <v>0.05</v>
      </c>
      <c r="CH52" s="395" t="s">
        <v>573</v>
      </c>
      <c r="CI52" s="256">
        <v>0.05</v>
      </c>
      <c r="CJ52" s="255">
        <v>0.05</v>
      </c>
      <c r="CK52" s="395" t="s">
        <v>573</v>
      </c>
      <c r="CL52" s="256">
        <v>0.05</v>
      </c>
      <c r="CM52" s="255">
        <v>0.05</v>
      </c>
      <c r="CN52" s="395" t="s">
        <v>573</v>
      </c>
      <c r="CO52" s="1264"/>
      <c r="CP52" s="1264"/>
      <c r="CQ52" s="1390"/>
    </row>
    <row r="53" spans="1:95" s="214" customFormat="1" ht="45" x14ac:dyDescent="0.2">
      <c r="A53" s="1376"/>
      <c r="B53" s="1264"/>
      <c r="C53" s="1264"/>
      <c r="D53" s="1264"/>
      <c r="E53" s="1264"/>
      <c r="F53" s="1226"/>
      <c r="G53" s="1264"/>
      <c r="H53" s="1176"/>
      <c r="I53" s="1264"/>
      <c r="J53" s="1182"/>
      <c r="K53" s="1174"/>
      <c r="L53" s="1174"/>
      <c r="M53" s="1176"/>
      <c r="N53" s="1174"/>
      <c r="O53" s="1174"/>
      <c r="P53" s="1176"/>
      <c r="Q53" s="1174"/>
      <c r="R53" s="1174"/>
      <c r="S53" s="1176"/>
      <c r="T53" s="1174"/>
      <c r="U53" s="1174"/>
      <c r="V53" s="1176"/>
      <c r="W53" s="1176"/>
      <c r="X53" s="1176"/>
      <c r="Y53" s="1174"/>
      <c r="Z53" s="1174"/>
      <c r="AA53" s="1176"/>
      <c r="AB53" s="1174"/>
      <c r="AC53" s="1174"/>
      <c r="AD53" s="1176"/>
      <c r="AE53" s="1174"/>
      <c r="AF53" s="1174"/>
      <c r="AG53" s="1176"/>
      <c r="AH53" s="1174"/>
      <c r="AI53" s="1174"/>
      <c r="AJ53" s="1176"/>
      <c r="AK53" s="1195"/>
      <c r="AL53" s="1195"/>
      <c r="AM53" s="1197"/>
      <c r="AN53" s="1176"/>
      <c r="AO53" s="1176"/>
      <c r="AP53" s="1174"/>
      <c r="AQ53" s="1174"/>
      <c r="AR53" s="1176"/>
      <c r="AS53" s="1174"/>
      <c r="AT53" s="1174"/>
      <c r="AU53" s="1176"/>
      <c r="AV53" s="1174"/>
      <c r="AW53" s="1174"/>
      <c r="AX53" s="1176"/>
      <c r="AY53" s="1273"/>
      <c r="AZ53" s="1273"/>
      <c r="BA53" s="1275"/>
      <c r="BB53" s="1174"/>
      <c r="BC53" s="1174"/>
      <c r="BD53" s="1176"/>
      <c r="BE53" s="1174"/>
      <c r="BF53" s="1174"/>
      <c r="BG53" s="1176"/>
      <c r="BH53" s="1174"/>
      <c r="BI53" s="1174"/>
      <c r="BJ53" s="1176"/>
      <c r="BK53" s="1273"/>
      <c r="BL53" s="1273"/>
      <c r="BM53" s="1275"/>
      <c r="BN53" s="1195"/>
      <c r="BO53" s="1195"/>
      <c r="BP53" s="1197"/>
      <c r="BQ53" s="1277"/>
      <c r="BR53" s="1277"/>
      <c r="BS53" s="1279"/>
      <c r="BT53" s="1176"/>
      <c r="BU53" s="1176"/>
      <c r="BV53" s="1396"/>
      <c r="BW53" s="1398"/>
      <c r="BX53" s="1176"/>
      <c r="BY53" s="1176"/>
      <c r="BZ53" s="1176"/>
      <c r="CA53" s="216" t="s">
        <v>318</v>
      </c>
      <c r="CB53" s="50">
        <v>0.2</v>
      </c>
      <c r="CC53" s="255">
        <v>0.05</v>
      </c>
      <c r="CD53" s="255">
        <v>0.05</v>
      </c>
      <c r="CE53" s="395" t="s">
        <v>574</v>
      </c>
      <c r="CF53" s="256">
        <v>0.05</v>
      </c>
      <c r="CG53" s="255">
        <v>0.05</v>
      </c>
      <c r="CH53" s="395" t="s">
        <v>574</v>
      </c>
      <c r="CI53" s="256">
        <v>0.05</v>
      </c>
      <c r="CJ53" s="255">
        <v>0.05</v>
      </c>
      <c r="CK53" s="395" t="s">
        <v>574</v>
      </c>
      <c r="CL53" s="256">
        <v>0.05</v>
      </c>
      <c r="CM53" s="255">
        <v>0.05</v>
      </c>
      <c r="CN53" s="395" t="s">
        <v>574</v>
      </c>
      <c r="CO53" s="1264"/>
      <c r="CP53" s="1264"/>
      <c r="CQ53" s="1390"/>
    </row>
    <row r="54" spans="1:95" s="214" customFormat="1" ht="61" thickBot="1" x14ac:dyDescent="0.25">
      <c r="A54" s="1377"/>
      <c r="B54" s="1378"/>
      <c r="C54" s="1378"/>
      <c r="D54" s="1378"/>
      <c r="E54" s="1378"/>
      <c r="F54" s="1379"/>
      <c r="G54" s="1378"/>
      <c r="H54" s="1177"/>
      <c r="I54" s="1378"/>
      <c r="J54" s="1375"/>
      <c r="K54" s="1175"/>
      <c r="L54" s="1175"/>
      <c r="M54" s="1177"/>
      <c r="N54" s="1175"/>
      <c r="O54" s="1175"/>
      <c r="P54" s="1177"/>
      <c r="Q54" s="1175"/>
      <c r="R54" s="1175"/>
      <c r="S54" s="1177"/>
      <c r="T54" s="1175"/>
      <c r="U54" s="1175"/>
      <c r="V54" s="1177"/>
      <c r="W54" s="1177"/>
      <c r="X54" s="1177"/>
      <c r="Y54" s="1175"/>
      <c r="Z54" s="1175"/>
      <c r="AA54" s="1177"/>
      <c r="AB54" s="1175"/>
      <c r="AC54" s="1175"/>
      <c r="AD54" s="1177"/>
      <c r="AE54" s="1175"/>
      <c r="AF54" s="1175"/>
      <c r="AG54" s="1177"/>
      <c r="AH54" s="1175"/>
      <c r="AI54" s="1175"/>
      <c r="AJ54" s="1177"/>
      <c r="AK54" s="1196"/>
      <c r="AL54" s="1196"/>
      <c r="AM54" s="1198"/>
      <c r="AN54" s="1177"/>
      <c r="AO54" s="1177"/>
      <c r="AP54" s="1175"/>
      <c r="AQ54" s="1175"/>
      <c r="AR54" s="1177"/>
      <c r="AS54" s="1175"/>
      <c r="AT54" s="1175"/>
      <c r="AU54" s="1177"/>
      <c r="AV54" s="1175"/>
      <c r="AW54" s="1175"/>
      <c r="AX54" s="1177"/>
      <c r="AY54" s="1274"/>
      <c r="AZ54" s="1274"/>
      <c r="BA54" s="1276"/>
      <c r="BB54" s="1175"/>
      <c r="BC54" s="1175"/>
      <c r="BD54" s="1177"/>
      <c r="BE54" s="1175"/>
      <c r="BF54" s="1175"/>
      <c r="BG54" s="1177"/>
      <c r="BH54" s="1175"/>
      <c r="BI54" s="1175"/>
      <c r="BJ54" s="1177"/>
      <c r="BK54" s="1274"/>
      <c r="BL54" s="1274"/>
      <c r="BM54" s="1276"/>
      <c r="BN54" s="1196"/>
      <c r="BO54" s="1196"/>
      <c r="BP54" s="1198"/>
      <c r="BQ54" s="1278"/>
      <c r="BR54" s="1278"/>
      <c r="BS54" s="1280"/>
      <c r="BT54" s="1177"/>
      <c r="BU54" s="1177"/>
      <c r="BV54" s="1397"/>
      <c r="BW54" s="1399"/>
      <c r="BX54" s="1177"/>
      <c r="BY54" s="1177"/>
      <c r="BZ54" s="1177"/>
      <c r="CA54" s="217" t="s">
        <v>316</v>
      </c>
      <c r="CB54" s="218">
        <v>0.2</v>
      </c>
      <c r="CC54" s="219">
        <v>0.1</v>
      </c>
      <c r="CD54" s="219">
        <v>0.1</v>
      </c>
      <c r="CE54" s="396" t="s">
        <v>575</v>
      </c>
      <c r="CF54" s="219">
        <v>0.1</v>
      </c>
      <c r="CG54" s="219">
        <v>0.1</v>
      </c>
      <c r="CH54" s="396" t="s">
        <v>575</v>
      </c>
      <c r="CI54" s="219">
        <v>0.1</v>
      </c>
      <c r="CJ54" s="219">
        <v>0.1</v>
      </c>
      <c r="CK54" s="396" t="s">
        <v>575</v>
      </c>
      <c r="CL54" s="219">
        <v>0.1</v>
      </c>
      <c r="CM54" s="219">
        <v>0.1</v>
      </c>
      <c r="CN54" s="396" t="s">
        <v>575</v>
      </c>
      <c r="CO54" s="1378"/>
      <c r="CP54" s="1378"/>
      <c r="CQ54" s="1391"/>
    </row>
    <row r="55" spans="1:95" ht="35" customHeight="1" thickBot="1" x14ac:dyDescent="0.25">
      <c r="BV55" s="234">
        <f>SUM(BV13:BV54)</f>
        <v>0.16</v>
      </c>
      <c r="BW55" s="236">
        <f>SUM(BW13:BW54)</f>
        <v>0.14799999999999999</v>
      </c>
      <c r="CA55" s="53"/>
    </row>
    <row r="56" spans="1:95" ht="15.75" customHeight="1" x14ac:dyDescent="0.2">
      <c r="CA56" s="53"/>
    </row>
    <row r="57" spans="1:95" ht="15.75" customHeight="1" x14ac:dyDescent="0.2">
      <c r="CA57" s="53"/>
    </row>
    <row r="58" spans="1:95" ht="15.75" customHeight="1" x14ac:dyDescent="0.2">
      <c r="CA58" s="53"/>
    </row>
    <row r="59" spans="1:95" ht="15.75" customHeight="1" x14ac:dyDescent="0.2">
      <c r="CA59" s="53"/>
    </row>
    <row r="60" spans="1:95" ht="15.75" customHeight="1" x14ac:dyDescent="0.2">
      <c r="CA60" s="53"/>
    </row>
    <row r="61" spans="1:95" ht="15.75" customHeight="1" x14ac:dyDescent="0.2">
      <c r="CA61" s="53"/>
    </row>
    <row r="62" spans="1:95" ht="15.75" customHeight="1" x14ac:dyDescent="0.2">
      <c r="CA62" s="53"/>
    </row>
    <row r="63" spans="1:95" ht="15.75" customHeight="1" x14ac:dyDescent="0.2">
      <c r="CA63" s="53"/>
    </row>
    <row r="64" spans="1:95" ht="15.75" customHeight="1" x14ac:dyDescent="0.2">
      <c r="CA64" s="53"/>
    </row>
    <row r="65" spans="79:79" ht="15.75" customHeight="1" x14ac:dyDescent="0.2">
      <c r="CA65" s="53"/>
    </row>
    <row r="66" spans="79:79" ht="15.75" customHeight="1" x14ac:dyDescent="0.2">
      <c r="CA66" s="53"/>
    </row>
    <row r="67" spans="79:79" ht="15.75" customHeight="1" x14ac:dyDescent="0.2">
      <c r="CA67" s="53"/>
    </row>
    <row r="68" spans="79:79" ht="15.75" customHeight="1" x14ac:dyDescent="0.2">
      <c r="CA68" s="53"/>
    </row>
    <row r="69" spans="79:79" ht="15.75" customHeight="1" x14ac:dyDescent="0.2">
      <c r="CA69" s="53"/>
    </row>
    <row r="70" spans="79:79" ht="15.75" customHeight="1" x14ac:dyDescent="0.2">
      <c r="CA70" s="53"/>
    </row>
    <row r="71" spans="79:79" ht="15.75" customHeight="1" x14ac:dyDescent="0.2">
      <c r="CA71" s="53"/>
    </row>
    <row r="72" spans="79:79" ht="15.75" customHeight="1" x14ac:dyDescent="0.2">
      <c r="CA72" s="53"/>
    </row>
    <row r="73" spans="79:79" ht="15.75" customHeight="1" x14ac:dyDescent="0.2">
      <c r="CA73" s="53"/>
    </row>
    <row r="74" spans="79:79" ht="15.75" customHeight="1" x14ac:dyDescent="0.2">
      <c r="CA74" s="53"/>
    </row>
    <row r="75" spans="79:79" ht="15.75" customHeight="1" x14ac:dyDescent="0.2">
      <c r="CA75" s="53"/>
    </row>
    <row r="76" spans="79:79" ht="15.75" customHeight="1" x14ac:dyDescent="0.2">
      <c r="CA76" s="53"/>
    </row>
    <row r="77" spans="79:79" ht="15.75" customHeight="1" x14ac:dyDescent="0.2">
      <c r="CA77" s="53"/>
    </row>
    <row r="78" spans="79:79" ht="15.75" customHeight="1" x14ac:dyDescent="0.2">
      <c r="CA78" s="53"/>
    </row>
    <row r="79" spans="79:79" ht="15.75" customHeight="1" x14ac:dyDescent="0.2">
      <c r="CA79" s="53"/>
    </row>
    <row r="80" spans="79:79" ht="15.75" customHeight="1" x14ac:dyDescent="0.2">
      <c r="CA80" s="53"/>
    </row>
    <row r="81" spans="79:79" ht="15.75" customHeight="1" x14ac:dyDescent="0.2">
      <c r="CA81" s="53"/>
    </row>
    <row r="82" spans="79:79" ht="15.75" customHeight="1" x14ac:dyDescent="0.2">
      <c r="CA82" s="53"/>
    </row>
    <row r="83" spans="79:79" ht="15.75" customHeight="1" x14ac:dyDescent="0.2">
      <c r="CA83" s="53"/>
    </row>
    <row r="84" spans="79:79" ht="15.75" customHeight="1" x14ac:dyDescent="0.2">
      <c r="CA84" s="53"/>
    </row>
    <row r="85" spans="79:79" ht="15.75" customHeight="1" x14ac:dyDescent="0.2">
      <c r="CA85" s="53"/>
    </row>
    <row r="86" spans="79:79" ht="15.75" customHeight="1" x14ac:dyDescent="0.2">
      <c r="CA86" s="53"/>
    </row>
    <row r="87" spans="79:79" ht="15.75" customHeight="1" x14ac:dyDescent="0.2">
      <c r="CA87" s="53"/>
    </row>
    <row r="88" spans="79:79" ht="15.75" customHeight="1" x14ac:dyDescent="0.2">
      <c r="CA88" s="53"/>
    </row>
    <row r="89" spans="79:79" ht="15.75" customHeight="1" x14ac:dyDescent="0.2">
      <c r="CA89" s="53"/>
    </row>
    <row r="90" spans="79:79" ht="15.75" customHeight="1" x14ac:dyDescent="0.2">
      <c r="CA90" s="53"/>
    </row>
    <row r="91" spans="79:79" ht="15.75" customHeight="1" x14ac:dyDescent="0.2">
      <c r="CA91" s="53"/>
    </row>
    <row r="92" spans="79:79" ht="15.75" customHeight="1" x14ac:dyDescent="0.2">
      <c r="CA92" s="53"/>
    </row>
    <row r="93" spans="79:79" ht="15.75" customHeight="1" x14ac:dyDescent="0.2">
      <c r="CA93" s="53"/>
    </row>
    <row r="94" spans="79:79" ht="15.75" customHeight="1" x14ac:dyDescent="0.2">
      <c r="CA94" s="53"/>
    </row>
    <row r="95" spans="79:79" ht="15.75" customHeight="1" x14ac:dyDescent="0.2">
      <c r="CA95" s="53"/>
    </row>
    <row r="96" spans="79:79" ht="15.75" customHeight="1" x14ac:dyDescent="0.2">
      <c r="CA96" s="53"/>
    </row>
    <row r="97" spans="79:79" ht="15.75" customHeight="1" x14ac:dyDescent="0.2">
      <c r="CA97" s="53"/>
    </row>
    <row r="98" spans="79:79" ht="15.75" customHeight="1" x14ac:dyDescent="0.2">
      <c r="CA98" s="53"/>
    </row>
    <row r="99" spans="79:79" ht="15.75" customHeight="1" x14ac:dyDescent="0.2">
      <c r="CA99" s="53"/>
    </row>
    <row r="100" spans="79:79" ht="15.75" customHeight="1" x14ac:dyDescent="0.2">
      <c r="CA100" s="53"/>
    </row>
    <row r="101" spans="79:79" ht="15.75" customHeight="1" x14ac:dyDescent="0.2">
      <c r="CA101" s="53"/>
    </row>
    <row r="102" spans="79:79" ht="15.75" customHeight="1" x14ac:dyDescent="0.2">
      <c r="CA102" s="53"/>
    </row>
    <row r="103" spans="79:79" ht="15.75" customHeight="1" x14ac:dyDescent="0.2">
      <c r="CA103" s="53"/>
    </row>
    <row r="104" spans="79:79" ht="15.75" customHeight="1" x14ac:dyDescent="0.2">
      <c r="CA104" s="53"/>
    </row>
    <row r="105" spans="79:79" ht="15.75" customHeight="1" x14ac:dyDescent="0.2">
      <c r="CA105" s="53"/>
    </row>
    <row r="106" spans="79:79" ht="15.75" customHeight="1" x14ac:dyDescent="0.2">
      <c r="CA106" s="53"/>
    </row>
    <row r="107" spans="79:79" ht="15.75" customHeight="1" x14ac:dyDescent="0.2">
      <c r="CA107" s="53"/>
    </row>
    <row r="108" spans="79:79" ht="15.75" customHeight="1" x14ac:dyDescent="0.2">
      <c r="CA108" s="53"/>
    </row>
    <row r="109" spans="79:79" ht="15.75" customHeight="1" x14ac:dyDescent="0.2">
      <c r="CA109" s="53"/>
    </row>
    <row r="110" spans="79:79" ht="15.75" customHeight="1" x14ac:dyDescent="0.2">
      <c r="CA110" s="53"/>
    </row>
    <row r="111" spans="79:79" ht="15.75" customHeight="1" x14ac:dyDescent="0.2">
      <c r="CA111" s="53"/>
    </row>
    <row r="112" spans="79:79" ht="15.75" customHeight="1" x14ac:dyDescent="0.2">
      <c r="CA112" s="53"/>
    </row>
    <row r="113" spans="79:79" ht="15.75" customHeight="1" x14ac:dyDescent="0.2">
      <c r="CA113" s="53"/>
    </row>
    <row r="114" spans="79:79" ht="15.75" customHeight="1" x14ac:dyDescent="0.2">
      <c r="CA114" s="53"/>
    </row>
    <row r="115" spans="79:79" ht="15.75" customHeight="1" x14ac:dyDescent="0.2">
      <c r="CA115" s="53"/>
    </row>
    <row r="116" spans="79:79" ht="15.75" customHeight="1" x14ac:dyDescent="0.2">
      <c r="CA116" s="53"/>
    </row>
    <row r="117" spans="79:79" ht="15.75" customHeight="1" x14ac:dyDescent="0.2">
      <c r="CA117" s="53"/>
    </row>
    <row r="118" spans="79:79" ht="15.75" customHeight="1" x14ac:dyDescent="0.2">
      <c r="CA118" s="53"/>
    </row>
    <row r="119" spans="79:79" ht="15.75" customHeight="1" x14ac:dyDescent="0.2">
      <c r="CA119" s="53"/>
    </row>
    <row r="120" spans="79:79" ht="15.75" customHeight="1" x14ac:dyDescent="0.2">
      <c r="CA120" s="53"/>
    </row>
    <row r="121" spans="79:79" ht="15.75" customHeight="1" x14ac:dyDescent="0.2">
      <c r="CA121" s="53"/>
    </row>
    <row r="122" spans="79:79" ht="15.75" customHeight="1" x14ac:dyDescent="0.2">
      <c r="CA122" s="53"/>
    </row>
    <row r="123" spans="79:79" ht="15.75" customHeight="1" x14ac:dyDescent="0.2">
      <c r="CA123" s="53"/>
    </row>
    <row r="124" spans="79:79" ht="15.75" customHeight="1" x14ac:dyDescent="0.2">
      <c r="CA124" s="53"/>
    </row>
    <row r="125" spans="79:79" ht="15.75" customHeight="1" x14ac:dyDescent="0.2">
      <c r="CA125" s="53"/>
    </row>
    <row r="126" spans="79:79" ht="15.75" customHeight="1" x14ac:dyDescent="0.2">
      <c r="CA126" s="53"/>
    </row>
    <row r="127" spans="79:79" ht="15.75" customHeight="1" x14ac:dyDescent="0.2">
      <c r="CA127" s="53"/>
    </row>
    <row r="128" spans="79:79" ht="15.75" customHeight="1" x14ac:dyDescent="0.2">
      <c r="CA128" s="53"/>
    </row>
    <row r="129" spans="79:79" ht="15.75" customHeight="1" x14ac:dyDescent="0.2">
      <c r="CA129" s="53"/>
    </row>
    <row r="130" spans="79:79" ht="15.75" customHeight="1" x14ac:dyDescent="0.2">
      <c r="CA130" s="53"/>
    </row>
    <row r="131" spans="79:79" ht="15.75" customHeight="1" x14ac:dyDescent="0.2">
      <c r="CA131" s="53"/>
    </row>
    <row r="132" spans="79:79" ht="15.75" customHeight="1" x14ac:dyDescent="0.2">
      <c r="CA132" s="53"/>
    </row>
    <row r="133" spans="79:79" ht="15.75" customHeight="1" x14ac:dyDescent="0.2">
      <c r="CA133" s="53"/>
    </row>
    <row r="134" spans="79:79" ht="15.75" customHeight="1" x14ac:dyDescent="0.2">
      <c r="CA134" s="53"/>
    </row>
    <row r="135" spans="79:79" ht="15.75" customHeight="1" x14ac:dyDescent="0.2">
      <c r="CA135" s="53"/>
    </row>
    <row r="136" spans="79:79" ht="15.75" customHeight="1" x14ac:dyDescent="0.2">
      <c r="CA136" s="53"/>
    </row>
    <row r="137" spans="79:79" ht="15.75" customHeight="1" x14ac:dyDescent="0.2">
      <c r="CA137" s="53"/>
    </row>
    <row r="138" spans="79:79" ht="15.75" customHeight="1" x14ac:dyDescent="0.2">
      <c r="CA138" s="53"/>
    </row>
    <row r="139" spans="79:79" ht="15.75" customHeight="1" x14ac:dyDescent="0.2">
      <c r="CA139" s="53"/>
    </row>
    <row r="140" spans="79:79" ht="15.75" customHeight="1" x14ac:dyDescent="0.2">
      <c r="CA140" s="53"/>
    </row>
    <row r="141" spans="79:79" ht="15.75" customHeight="1" x14ac:dyDescent="0.2">
      <c r="CA141" s="53"/>
    </row>
    <row r="142" spans="79:79" ht="15.75" customHeight="1" x14ac:dyDescent="0.2">
      <c r="CA142" s="53"/>
    </row>
    <row r="143" spans="79:79" ht="15.75" customHeight="1" x14ac:dyDescent="0.2">
      <c r="CA143" s="53"/>
    </row>
    <row r="144" spans="79:79" ht="15.75" customHeight="1" x14ac:dyDescent="0.2">
      <c r="CA144" s="53"/>
    </row>
    <row r="145" spans="79:79" ht="15.75" customHeight="1" x14ac:dyDescent="0.2">
      <c r="CA145" s="53"/>
    </row>
    <row r="146" spans="79:79" ht="15.75" customHeight="1" x14ac:dyDescent="0.2">
      <c r="CA146" s="53"/>
    </row>
    <row r="147" spans="79:79" ht="15.75" customHeight="1" x14ac:dyDescent="0.2">
      <c r="CA147" s="53"/>
    </row>
    <row r="148" spans="79:79" ht="15.75" customHeight="1" x14ac:dyDescent="0.2">
      <c r="CA148" s="53"/>
    </row>
    <row r="149" spans="79:79" ht="15.75" customHeight="1" x14ac:dyDescent="0.2">
      <c r="CA149" s="53"/>
    </row>
    <row r="150" spans="79:79" ht="15.75" customHeight="1" x14ac:dyDescent="0.2">
      <c r="CA150" s="53"/>
    </row>
    <row r="151" spans="79:79" ht="15.75" customHeight="1" x14ac:dyDescent="0.2">
      <c r="CA151" s="53"/>
    </row>
    <row r="152" spans="79:79" ht="15.75" customHeight="1" x14ac:dyDescent="0.2">
      <c r="CA152" s="53"/>
    </row>
    <row r="153" spans="79:79" ht="15.75" customHeight="1" x14ac:dyDescent="0.2">
      <c r="CA153" s="53"/>
    </row>
    <row r="154" spans="79:79" ht="15.75" customHeight="1" x14ac:dyDescent="0.2">
      <c r="CA154" s="53"/>
    </row>
    <row r="155" spans="79:79" ht="15.75" customHeight="1" x14ac:dyDescent="0.2">
      <c r="CA155" s="53"/>
    </row>
    <row r="156" spans="79:79" ht="15.75" customHeight="1" x14ac:dyDescent="0.2">
      <c r="CA156" s="53"/>
    </row>
    <row r="157" spans="79:79" ht="15.75" customHeight="1" x14ac:dyDescent="0.2">
      <c r="CA157" s="53"/>
    </row>
    <row r="158" spans="79:79" ht="15.75" customHeight="1" x14ac:dyDescent="0.2">
      <c r="CA158" s="53"/>
    </row>
    <row r="159" spans="79:79" ht="15.75" customHeight="1" x14ac:dyDescent="0.2">
      <c r="CA159" s="53"/>
    </row>
    <row r="160" spans="79:79" ht="15.75" customHeight="1" x14ac:dyDescent="0.2">
      <c r="CA160" s="53"/>
    </row>
    <row r="161" spans="79:79" ht="15.75" customHeight="1" x14ac:dyDescent="0.2">
      <c r="CA161" s="53"/>
    </row>
    <row r="162" spans="79:79" ht="15.75" customHeight="1" x14ac:dyDescent="0.2">
      <c r="CA162" s="53"/>
    </row>
    <row r="163" spans="79:79" ht="15.75" customHeight="1" x14ac:dyDescent="0.2"/>
    <row r="164" spans="79:79" ht="15.75" customHeight="1" x14ac:dyDescent="0.2"/>
    <row r="165" spans="79:79" ht="15.75" customHeight="1" x14ac:dyDescent="0.2"/>
    <row r="166" spans="79:79" ht="15.75" customHeight="1" x14ac:dyDescent="0.2"/>
    <row r="167" spans="79:79" ht="15.75" customHeight="1" x14ac:dyDescent="0.2"/>
    <row r="168" spans="79:79" ht="15.75" customHeight="1" x14ac:dyDescent="0.2"/>
    <row r="169" spans="79:79" ht="15.75" customHeight="1" x14ac:dyDescent="0.2"/>
    <row r="170" spans="79:79" ht="15.75" customHeight="1" x14ac:dyDescent="0.2"/>
    <row r="171" spans="79:79" ht="15.75" customHeight="1" x14ac:dyDescent="0.2"/>
    <row r="172" spans="79:79" ht="15.75" customHeight="1" x14ac:dyDescent="0.2"/>
    <row r="173" spans="79:79" ht="15.75" customHeight="1" x14ac:dyDescent="0.2"/>
    <row r="174" spans="79:79" ht="15.75" customHeight="1" x14ac:dyDescent="0.2"/>
    <row r="175" spans="79:79" ht="15.75" customHeight="1" x14ac:dyDescent="0.2"/>
    <row r="176" spans="79:79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</sheetData>
  <mergeCells count="938">
    <mergeCell ref="BY33:BY37"/>
    <mergeCell ref="BT25:BT28"/>
    <mergeCell ref="BY29:BY32"/>
    <mergeCell ref="BY21:BY24"/>
    <mergeCell ref="BK38:BK41"/>
    <mergeCell ref="BL38:BL41"/>
    <mergeCell ref="BM38:BM41"/>
    <mergeCell ref="BK42:BK44"/>
    <mergeCell ref="BL42:BL44"/>
    <mergeCell ref="BM42:BM44"/>
    <mergeCell ref="BQ25:BQ28"/>
    <mergeCell ref="BR25:BR28"/>
    <mergeCell ref="BS25:BS28"/>
    <mergeCell ref="BQ29:BQ32"/>
    <mergeCell ref="BR29:BR32"/>
    <mergeCell ref="BS29:BS32"/>
    <mergeCell ref="BQ33:BQ37"/>
    <mergeCell ref="BR33:BR37"/>
    <mergeCell ref="BS33:BS37"/>
    <mergeCell ref="BX33:BX37"/>
    <mergeCell ref="BQ38:BQ41"/>
    <mergeCell ref="BR38:BR41"/>
    <mergeCell ref="BS38:BS41"/>
    <mergeCell ref="BQ42:BQ44"/>
    <mergeCell ref="CP33:CP37"/>
    <mergeCell ref="CQ33:CQ37"/>
    <mergeCell ref="CQ13:CQ16"/>
    <mergeCell ref="CO17:CO20"/>
    <mergeCell ref="CP17:CP20"/>
    <mergeCell ref="CQ17:CQ20"/>
    <mergeCell ref="CO21:CO24"/>
    <mergeCell ref="CJ9:CJ11"/>
    <mergeCell ref="CK9:CK11"/>
    <mergeCell ref="CN9:CN11"/>
    <mergeCell ref="CQ25:CQ28"/>
    <mergeCell ref="CO29:CO32"/>
    <mergeCell ref="CP29:CP32"/>
    <mergeCell ref="CQ29:CQ32"/>
    <mergeCell ref="CO33:CO37"/>
    <mergeCell ref="CP21:CP24"/>
    <mergeCell ref="CQ21:CQ24"/>
    <mergeCell ref="CO13:CO16"/>
    <mergeCell ref="CP13:CP16"/>
    <mergeCell ref="CO25:CO28"/>
    <mergeCell ref="CP25:CP28"/>
    <mergeCell ref="CQ9:CQ11"/>
    <mergeCell ref="BR42:BR44"/>
    <mergeCell ref="BS42:BS44"/>
    <mergeCell ref="CQ45:CQ49"/>
    <mergeCell ref="CO50:CO54"/>
    <mergeCell ref="CP50:CP54"/>
    <mergeCell ref="CQ50:CQ54"/>
    <mergeCell ref="CO38:CO41"/>
    <mergeCell ref="CP38:CP41"/>
    <mergeCell ref="CQ38:CQ41"/>
    <mergeCell ref="CO42:CO44"/>
    <mergeCell ref="CP42:CP44"/>
    <mergeCell ref="CQ42:CQ44"/>
    <mergeCell ref="CO45:CO49"/>
    <mergeCell ref="CP45:CP49"/>
    <mergeCell ref="BZ45:BZ49"/>
    <mergeCell ref="BZ50:BZ54"/>
    <mergeCell ref="BX42:BX44"/>
    <mergeCell ref="BY42:BY44"/>
    <mergeCell ref="BT50:BT54"/>
    <mergeCell ref="BU50:BU54"/>
    <mergeCell ref="BV50:BV54"/>
    <mergeCell ref="BW50:BW54"/>
    <mergeCell ref="B45:B49"/>
    <mergeCell ref="C45:C49"/>
    <mergeCell ref="D45:D49"/>
    <mergeCell ref="G42:G44"/>
    <mergeCell ref="H42:H44"/>
    <mergeCell ref="J42:J44"/>
    <mergeCell ref="BX38:BX41"/>
    <mergeCell ref="BY38:BY41"/>
    <mergeCell ref="CM9:CM11"/>
    <mergeCell ref="BT38:BT41"/>
    <mergeCell ref="BU38:BU41"/>
    <mergeCell ref="BV38:BV41"/>
    <mergeCell ref="BW38:BW41"/>
    <mergeCell ref="BT42:BT44"/>
    <mergeCell ref="BU42:BU44"/>
    <mergeCell ref="BV42:BV44"/>
    <mergeCell ref="BW42:BW44"/>
    <mergeCell ref="BT13:BT16"/>
    <mergeCell ref="BU13:BU16"/>
    <mergeCell ref="BQ21:BQ24"/>
    <mergeCell ref="BR21:BR24"/>
    <mergeCell ref="BS21:BS24"/>
    <mergeCell ref="BY25:BY28"/>
    <mergeCell ref="BT45:BT49"/>
    <mergeCell ref="J50:J54"/>
    <mergeCell ref="A50:A54"/>
    <mergeCell ref="B50:B54"/>
    <mergeCell ref="C50:C54"/>
    <mergeCell ref="D50:D54"/>
    <mergeCell ref="E50:E54"/>
    <mergeCell ref="BX50:BX54"/>
    <mergeCell ref="BY50:BY54"/>
    <mergeCell ref="A42:A44"/>
    <mergeCell ref="B42:B44"/>
    <mergeCell ref="C42:C44"/>
    <mergeCell ref="D42:D44"/>
    <mergeCell ref="E42:E44"/>
    <mergeCell ref="F50:F54"/>
    <mergeCell ref="G50:G54"/>
    <mergeCell ref="I50:I54"/>
    <mergeCell ref="H50:H54"/>
    <mergeCell ref="A45:A49"/>
    <mergeCell ref="BX45:BX49"/>
    <mergeCell ref="BY45:BY49"/>
    <mergeCell ref="F42:F44"/>
    <mergeCell ref="AP42:AP44"/>
    <mergeCell ref="AQ42:AQ44"/>
    <mergeCell ref="AR42:AR44"/>
    <mergeCell ref="AS42:AS44"/>
    <mergeCell ref="I42:I44"/>
    <mergeCell ref="J38:J41"/>
    <mergeCell ref="BW45:BW49"/>
    <mergeCell ref="BQ45:BQ49"/>
    <mergeCell ref="BR45:BR49"/>
    <mergeCell ref="BS45:BS49"/>
    <mergeCell ref="AP38:AP41"/>
    <mergeCell ref="AQ38:AQ41"/>
    <mergeCell ref="AR38:AR41"/>
    <mergeCell ref="AX42:AX44"/>
    <mergeCell ref="AY42:AY44"/>
    <mergeCell ref="AZ42:AZ44"/>
    <mergeCell ref="BA42:BA44"/>
    <mergeCell ref="AW45:AW49"/>
    <mergeCell ref="AS38:AS41"/>
    <mergeCell ref="AT38:AT41"/>
    <mergeCell ref="AU38:AU41"/>
    <mergeCell ref="AV38:AV41"/>
    <mergeCell ref="AW38:AW41"/>
    <mergeCell ref="AX38:AX41"/>
    <mergeCell ref="AY38:AY41"/>
    <mergeCell ref="AZ38:AZ41"/>
    <mergeCell ref="BA38:BA41"/>
    <mergeCell ref="E45:E49"/>
    <mergeCell ref="F45:F49"/>
    <mergeCell ref="G45:G49"/>
    <mergeCell ref="I45:I49"/>
    <mergeCell ref="H45:H49"/>
    <mergeCell ref="J45:J49"/>
    <mergeCell ref="BW29:BW32"/>
    <mergeCell ref="BT33:BT37"/>
    <mergeCell ref="BU33:BU37"/>
    <mergeCell ref="BV33:BV37"/>
    <mergeCell ref="BW33:BW37"/>
    <mergeCell ref="BK29:BK32"/>
    <mergeCell ref="BA33:BA37"/>
    <mergeCell ref="AS29:AS32"/>
    <mergeCell ref="AT29:AT32"/>
    <mergeCell ref="BC29:BC32"/>
    <mergeCell ref="BD29:BD32"/>
    <mergeCell ref="BE29:BE32"/>
    <mergeCell ref="BF29:BF32"/>
    <mergeCell ref="BG29:BG32"/>
    <mergeCell ref="BH29:BH32"/>
    <mergeCell ref="BI29:BI32"/>
    <mergeCell ref="BJ29:BJ32"/>
    <mergeCell ref="BB33:BB37"/>
    <mergeCell ref="BC33:BC37"/>
    <mergeCell ref="M29:M32"/>
    <mergeCell ref="N29:N32"/>
    <mergeCell ref="AP33:AP37"/>
    <mergeCell ref="AQ33:AQ37"/>
    <mergeCell ref="AR33:AR37"/>
    <mergeCell ref="AS33:AS37"/>
    <mergeCell ref="BT29:BT32"/>
    <mergeCell ref="BU29:BU32"/>
    <mergeCell ref="AQ29:AQ32"/>
    <mergeCell ref="AR29:AR32"/>
    <mergeCell ref="AU33:AU37"/>
    <mergeCell ref="AV33:AV37"/>
    <mergeCell ref="AW33:AW37"/>
    <mergeCell ref="AX33:AX37"/>
    <mergeCell ref="AY33:AY37"/>
    <mergeCell ref="AT33:AT37"/>
    <mergeCell ref="BN33:BN37"/>
    <mergeCell ref="BO33:BO37"/>
    <mergeCell ref="BP33:BP37"/>
    <mergeCell ref="AG29:AG32"/>
    <mergeCell ref="BV29:BV32"/>
    <mergeCell ref="Z33:Z37"/>
    <mergeCell ref="A33:A37"/>
    <mergeCell ref="B33:B37"/>
    <mergeCell ref="C33:C37"/>
    <mergeCell ref="J33:J37"/>
    <mergeCell ref="Y33:Y37"/>
    <mergeCell ref="D33:D37"/>
    <mergeCell ref="E33:E37"/>
    <mergeCell ref="F33:F37"/>
    <mergeCell ref="G33:G37"/>
    <mergeCell ref="H33:H37"/>
    <mergeCell ref="I33:I37"/>
    <mergeCell ref="G29:G32"/>
    <mergeCell ref="H29:H32"/>
    <mergeCell ref="I29:I32"/>
    <mergeCell ref="J29:J32"/>
    <mergeCell ref="B29:B32"/>
    <mergeCell ref="C29:C32"/>
    <mergeCell ref="D29:D32"/>
    <mergeCell ref="E29:E32"/>
    <mergeCell ref="A29:A32"/>
    <mergeCell ref="AJ33:AJ37"/>
    <mergeCell ref="AP29:AP32"/>
    <mergeCell ref="A38:A41"/>
    <mergeCell ref="B38:B41"/>
    <mergeCell ref="C38:C41"/>
    <mergeCell ref="D38:D41"/>
    <mergeCell ref="E38:E41"/>
    <mergeCell ref="F38:F41"/>
    <mergeCell ref="G38:G41"/>
    <mergeCell ref="I38:I41"/>
    <mergeCell ref="H38:H41"/>
    <mergeCell ref="AP25:AP28"/>
    <mergeCell ref="AQ25:AQ28"/>
    <mergeCell ref="AR25:AR28"/>
    <mergeCell ref="T29:T32"/>
    <mergeCell ref="U29:U32"/>
    <mergeCell ref="V29:V32"/>
    <mergeCell ref="K33:K37"/>
    <mergeCell ref="L33:L37"/>
    <mergeCell ref="M33:M37"/>
    <mergeCell ref="N33:N37"/>
    <mergeCell ref="O33:O37"/>
    <mergeCell ref="P33:P37"/>
    <mergeCell ref="Q33:Q37"/>
    <mergeCell ref="R33:R37"/>
    <mergeCell ref="S33:S37"/>
    <mergeCell ref="T33:T37"/>
    <mergeCell ref="U33:U37"/>
    <mergeCell ref="V33:V37"/>
    <mergeCell ref="K29:K32"/>
    <mergeCell ref="L29:L32"/>
    <mergeCell ref="AI29:AI32"/>
    <mergeCell ref="AJ29:AJ32"/>
    <mergeCell ref="AA33:AA37"/>
    <mergeCell ref="AB33:AB37"/>
    <mergeCell ref="AS25:AS28"/>
    <mergeCell ref="AT25:AT28"/>
    <mergeCell ref="AU25:AU28"/>
    <mergeCell ref="AV25:AV28"/>
    <mergeCell ref="AW25:AW28"/>
    <mergeCell ref="AX25:AX28"/>
    <mergeCell ref="AY25:AY28"/>
    <mergeCell ref="AZ25:AZ28"/>
    <mergeCell ref="BA25:BA28"/>
    <mergeCell ref="J17:J20"/>
    <mergeCell ref="BX17:BX20"/>
    <mergeCell ref="BY17:BY20"/>
    <mergeCell ref="F13:F16"/>
    <mergeCell ref="G13:G16"/>
    <mergeCell ref="H13:H16"/>
    <mergeCell ref="AP21:AP24"/>
    <mergeCell ref="AQ21:AQ24"/>
    <mergeCell ref="AR21:AR24"/>
    <mergeCell ref="AS21:AS24"/>
    <mergeCell ref="AT21:AT24"/>
    <mergeCell ref="AV21:AV24"/>
    <mergeCell ref="AW21:AW24"/>
    <mergeCell ref="AX21:AX24"/>
    <mergeCell ref="AY21:AY24"/>
    <mergeCell ref="AZ21:AZ24"/>
    <mergeCell ref="BA21:BA24"/>
    <mergeCell ref="AP13:AP16"/>
    <mergeCell ref="AQ13:AQ16"/>
    <mergeCell ref="AR13:AR16"/>
    <mergeCell ref="AS13:AS16"/>
    <mergeCell ref="AT13:AT16"/>
    <mergeCell ref="AU13:AU16"/>
    <mergeCell ref="AV13:AV16"/>
    <mergeCell ref="A17:A20"/>
    <mergeCell ref="B17:B20"/>
    <mergeCell ref="C17:C20"/>
    <mergeCell ref="D17:D20"/>
    <mergeCell ref="E17:E20"/>
    <mergeCell ref="F17:F20"/>
    <mergeCell ref="G17:G20"/>
    <mergeCell ref="H17:H20"/>
    <mergeCell ref="I17:I20"/>
    <mergeCell ref="E10:E11"/>
    <mergeCell ref="F10:F11"/>
    <mergeCell ref="G10:G11"/>
    <mergeCell ref="H10:I10"/>
    <mergeCell ref="CA9:CA11"/>
    <mergeCell ref="CB9:CB11"/>
    <mergeCell ref="CI9:CI11"/>
    <mergeCell ref="A25:A28"/>
    <mergeCell ref="B25:B28"/>
    <mergeCell ref="C25:C28"/>
    <mergeCell ref="D25:D28"/>
    <mergeCell ref="E25:E28"/>
    <mergeCell ref="F25:F28"/>
    <mergeCell ref="G25:G28"/>
    <mergeCell ref="H25:H28"/>
    <mergeCell ref="I25:I28"/>
    <mergeCell ref="A21:A24"/>
    <mergeCell ref="B21:B24"/>
    <mergeCell ref="C21:C24"/>
    <mergeCell ref="D21:D24"/>
    <mergeCell ref="E21:E24"/>
    <mergeCell ref="BX13:BX16"/>
    <mergeCell ref="BY13:BY16"/>
    <mergeCell ref="A13:A16"/>
    <mergeCell ref="B13:B16"/>
    <mergeCell ref="C13:C16"/>
    <mergeCell ref="D13:D16"/>
    <mergeCell ref="E13:E16"/>
    <mergeCell ref="F4:CL4"/>
    <mergeCell ref="D5:E5"/>
    <mergeCell ref="F5:CL5"/>
    <mergeCell ref="D6:E6"/>
    <mergeCell ref="F6:CL6"/>
    <mergeCell ref="D7:E7"/>
    <mergeCell ref="F7:CL7"/>
    <mergeCell ref="A8:CQ8"/>
    <mergeCell ref="A9:A11"/>
    <mergeCell ref="B9:B11"/>
    <mergeCell ref="C9:C11"/>
    <mergeCell ref="D9:D11"/>
    <mergeCell ref="E9:I9"/>
    <mergeCell ref="J9:J11"/>
    <mergeCell ref="A1:C7"/>
    <mergeCell ref="D1:CL1"/>
    <mergeCell ref="CO1:CQ7"/>
    <mergeCell ref="CO9:CO11"/>
    <mergeCell ref="CP9:CP11"/>
    <mergeCell ref="AS10:AS11"/>
    <mergeCell ref="AT10:AT11"/>
    <mergeCell ref="AU10:AU11"/>
    <mergeCell ref="AV10:AV11"/>
    <mergeCell ref="AW10:AW11"/>
    <mergeCell ref="AX10:AX11"/>
    <mergeCell ref="CL9:CL11"/>
    <mergeCell ref="AP9:AR9"/>
    <mergeCell ref="AS9:AU9"/>
    <mergeCell ref="AV9:AX9"/>
    <mergeCell ref="AY9:BA9"/>
    <mergeCell ref="AP10:AP11"/>
    <mergeCell ref="AY10:AY11"/>
    <mergeCell ref="AZ10:AZ11"/>
    <mergeCell ref="BA10:BA11"/>
    <mergeCell ref="BT9:BT11"/>
    <mergeCell ref="BU9:BU11"/>
    <mergeCell ref="BV9:BV11"/>
    <mergeCell ref="BW9:BW11"/>
    <mergeCell ref="BN9:BP9"/>
    <mergeCell ref="BN10:BN11"/>
    <mergeCell ref="BP10:BP11"/>
    <mergeCell ref="BK9:BM9"/>
    <mergeCell ref="BK10:BK11"/>
    <mergeCell ref="BQ9:BS9"/>
    <mergeCell ref="BZ17:BZ20"/>
    <mergeCell ref="BZ21:BZ24"/>
    <mergeCell ref="BZ25:BZ28"/>
    <mergeCell ref="BZ29:BZ32"/>
    <mergeCell ref="BZ33:BZ37"/>
    <mergeCell ref="BZ38:BZ41"/>
    <mergeCell ref="BZ42:BZ44"/>
    <mergeCell ref="D2:CL2"/>
    <mergeCell ref="D3:CL3"/>
    <mergeCell ref="D4:E4"/>
    <mergeCell ref="J13:J16"/>
    <mergeCell ref="I13:I16"/>
    <mergeCell ref="F29:F32"/>
    <mergeCell ref="BX21:BX24"/>
    <mergeCell ref="J25:J28"/>
    <mergeCell ref="BX25:BX28"/>
    <mergeCell ref="F21:F24"/>
    <mergeCell ref="G21:G24"/>
    <mergeCell ref="H21:H24"/>
    <mergeCell ref="I21:I24"/>
    <mergeCell ref="J21:J24"/>
    <mergeCell ref="BX29:BX32"/>
    <mergeCell ref="AQ10:AQ11"/>
    <mergeCell ref="AR10:AR11"/>
    <mergeCell ref="BQ10:BQ11"/>
    <mergeCell ref="BR10:BR11"/>
    <mergeCell ref="BS10:BS11"/>
    <mergeCell ref="BZ13:BZ16"/>
    <mergeCell ref="BX9:BX11"/>
    <mergeCell ref="BY9:BY11"/>
    <mergeCell ref="BZ9:BZ11"/>
    <mergeCell ref="BQ13:BQ16"/>
    <mergeCell ref="BR13:BR16"/>
    <mergeCell ref="BS13:BS16"/>
    <mergeCell ref="BV13:BV16"/>
    <mergeCell ref="BW13:BW16"/>
    <mergeCell ref="AW13:AW16"/>
    <mergeCell ref="AX13:AX16"/>
    <mergeCell ref="AP17:AP20"/>
    <mergeCell ref="AQ17:AQ20"/>
    <mergeCell ref="AR17:AR20"/>
    <mergeCell ref="AS17:AS20"/>
    <mergeCell ref="AT17:AT20"/>
    <mergeCell ref="AU17:AU20"/>
    <mergeCell ref="AV17:AV20"/>
    <mergeCell ref="AW17:AW20"/>
    <mergeCell ref="AX17:AX20"/>
    <mergeCell ref="AY17:AY20"/>
    <mergeCell ref="AZ17:AZ20"/>
    <mergeCell ref="BA17:BA20"/>
    <mergeCell ref="BK13:BK16"/>
    <mergeCell ref="BL13:BL16"/>
    <mergeCell ref="BM13:BM16"/>
    <mergeCell ref="BB17:BB20"/>
    <mergeCell ref="BC17:BC20"/>
    <mergeCell ref="BO10:BO11"/>
    <mergeCell ref="AY13:AY16"/>
    <mergeCell ref="AZ13:AZ16"/>
    <mergeCell ref="BA13:BA16"/>
    <mergeCell ref="BM10:BM11"/>
    <mergeCell ref="BL10:BL11"/>
    <mergeCell ref="BN17:BN20"/>
    <mergeCell ref="BO17:BO20"/>
    <mergeCell ref="BB13:BB16"/>
    <mergeCell ref="BC13:BC16"/>
    <mergeCell ref="BD13:BD16"/>
    <mergeCell ref="BE13:BE16"/>
    <mergeCell ref="BF13:BF16"/>
    <mergeCell ref="BG13:BG16"/>
    <mergeCell ref="BH13:BH16"/>
    <mergeCell ref="BI13:BI16"/>
    <mergeCell ref="BT21:BT24"/>
    <mergeCell ref="BA29:BA32"/>
    <mergeCell ref="BL29:BL32"/>
    <mergeCell ref="BM29:BM32"/>
    <mergeCell ref="BU21:BU24"/>
    <mergeCell ref="BV21:BV24"/>
    <mergeCell ref="BW21:BW24"/>
    <mergeCell ref="BB29:BB32"/>
    <mergeCell ref="BK17:BK20"/>
    <mergeCell ref="BL17:BL20"/>
    <mergeCell ref="BM17:BM20"/>
    <mergeCell ref="BQ17:BQ20"/>
    <mergeCell ref="BR17:BR20"/>
    <mergeCell ref="BS17:BS20"/>
    <mergeCell ref="BT17:BT20"/>
    <mergeCell ref="BU17:BU20"/>
    <mergeCell ref="BV17:BV20"/>
    <mergeCell ref="BW17:BW20"/>
    <mergeCell ref="BO25:BO28"/>
    <mergeCell ref="BP25:BP28"/>
    <mergeCell ref="BU25:BU28"/>
    <mergeCell ref="BV25:BV28"/>
    <mergeCell ref="BW25:BW28"/>
    <mergeCell ref="BK25:BK28"/>
    <mergeCell ref="AU21:AU24"/>
    <mergeCell ref="BP21:BP24"/>
    <mergeCell ref="BN25:BN28"/>
    <mergeCell ref="BO29:BO32"/>
    <mergeCell ref="BP29:BP32"/>
    <mergeCell ref="AU29:AU32"/>
    <mergeCell ref="AV29:AV32"/>
    <mergeCell ref="AW29:AW32"/>
    <mergeCell ref="AX29:AX32"/>
    <mergeCell ref="AY29:AY32"/>
    <mergeCell ref="AZ29:AZ32"/>
    <mergeCell ref="BK21:BK24"/>
    <mergeCell ref="BL21:BL24"/>
    <mergeCell ref="BM21:BM24"/>
    <mergeCell ref="BL25:BL28"/>
    <mergeCell ref="BM25:BM28"/>
    <mergeCell ref="BD25:BD28"/>
    <mergeCell ref="BE25:BE28"/>
    <mergeCell ref="BF25:BF28"/>
    <mergeCell ref="BG25:BG28"/>
    <mergeCell ref="BH25:BH28"/>
    <mergeCell ref="BI25:BI28"/>
    <mergeCell ref="BJ25:BJ28"/>
    <mergeCell ref="BN38:BN41"/>
    <mergeCell ref="BO38:BO41"/>
    <mergeCell ref="BP38:BP41"/>
    <mergeCell ref="BK33:BK37"/>
    <mergeCell ref="BL33:BL37"/>
    <mergeCell ref="BM33:BM37"/>
    <mergeCell ref="AZ33:AZ37"/>
    <mergeCell ref="AV45:AV49"/>
    <mergeCell ref="AX45:AX49"/>
    <mergeCell ref="AY45:AY49"/>
    <mergeCell ref="AZ45:AZ49"/>
    <mergeCell ref="BA45:BA49"/>
    <mergeCell ref="BG42:BG44"/>
    <mergeCell ref="BH42:BH44"/>
    <mergeCell ref="BI42:BI44"/>
    <mergeCell ref="BJ42:BJ44"/>
    <mergeCell ref="BD33:BD37"/>
    <mergeCell ref="BE33:BE37"/>
    <mergeCell ref="BF33:BF37"/>
    <mergeCell ref="BG33:BG37"/>
    <mergeCell ref="BH33:BH37"/>
    <mergeCell ref="BI33:BI37"/>
    <mergeCell ref="BJ33:BJ37"/>
    <mergeCell ref="BB38:BB41"/>
    <mergeCell ref="AT42:AT44"/>
    <mergeCell ref="BU45:BU49"/>
    <mergeCell ref="BV45:BV49"/>
    <mergeCell ref="BN42:BN44"/>
    <mergeCell ref="BO42:BO44"/>
    <mergeCell ref="BP42:BP44"/>
    <mergeCell ref="BN45:BN49"/>
    <mergeCell ref="BO45:BO49"/>
    <mergeCell ref="BP45:BP49"/>
    <mergeCell ref="BK45:BK49"/>
    <mergeCell ref="BL45:BL49"/>
    <mergeCell ref="BM45:BM49"/>
    <mergeCell ref="AU42:AU44"/>
    <mergeCell ref="AV42:AV44"/>
    <mergeCell ref="AW42:AW44"/>
    <mergeCell ref="BB45:BB49"/>
    <mergeCell ref="BC45:BC49"/>
    <mergeCell ref="BD45:BD49"/>
    <mergeCell ref="BE45:BE49"/>
    <mergeCell ref="BB42:BB44"/>
    <mergeCell ref="BC42:BC44"/>
    <mergeCell ref="BD42:BD44"/>
    <mergeCell ref="BE42:BE44"/>
    <mergeCell ref="BF42:BF44"/>
    <mergeCell ref="AP50:AP54"/>
    <mergeCell ref="AQ50:AQ54"/>
    <mergeCell ref="AR50:AR54"/>
    <mergeCell ref="AS50:AS54"/>
    <mergeCell ref="AT50:AT54"/>
    <mergeCell ref="AU50:AU54"/>
    <mergeCell ref="AV50:AV54"/>
    <mergeCell ref="AW50:AW54"/>
    <mergeCell ref="AX50:AX54"/>
    <mergeCell ref="AY50:AY54"/>
    <mergeCell ref="AZ50:AZ54"/>
    <mergeCell ref="BA50:BA54"/>
    <mergeCell ref="BR50:BR54"/>
    <mergeCell ref="BS50:BS54"/>
    <mergeCell ref="AP45:AP49"/>
    <mergeCell ref="AQ45:AQ49"/>
    <mergeCell ref="AR45:AR49"/>
    <mergeCell ref="AS45:AS49"/>
    <mergeCell ref="AT45:AT49"/>
    <mergeCell ref="AU45:AU49"/>
    <mergeCell ref="BN50:BN54"/>
    <mergeCell ref="BO50:BO54"/>
    <mergeCell ref="BP50:BP54"/>
    <mergeCell ref="BK50:BK54"/>
    <mergeCell ref="BL50:BL54"/>
    <mergeCell ref="BM50:BM54"/>
    <mergeCell ref="BQ50:BQ54"/>
    <mergeCell ref="BB50:BB54"/>
    <mergeCell ref="BC50:BC54"/>
    <mergeCell ref="BD50:BD54"/>
    <mergeCell ref="BE50:BE54"/>
    <mergeCell ref="BF50:BF54"/>
    <mergeCell ref="BG50:BG54"/>
    <mergeCell ref="Y9:AA9"/>
    <mergeCell ref="AB9:AD9"/>
    <mergeCell ref="AE9:AG9"/>
    <mergeCell ref="AH9:AJ9"/>
    <mergeCell ref="Y10:Y11"/>
    <mergeCell ref="Z10:Z11"/>
    <mergeCell ref="AA10:AA11"/>
    <mergeCell ref="AB10:AB11"/>
    <mergeCell ref="AC10:AC11"/>
    <mergeCell ref="AD10:AD11"/>
    <mergeCell ref="AE10:AE11"/>
    <mergeCell ref="AF10:AF11"/>
    <mergeCell ref="AG10:AG11"/>
    <mergeCell ref="AH10:AH11"/>
    <mergeCell ref="AI10:AI11"/>
    <mergeCell ref="AJ10:AJ11"/>
    <mergeCell ref="AI17:AI20"/>
    <mergeCell ref="AJ17:AJ20"/>
    <mergeCell ref="Y13:Y16"/>
    <mergeCell ref="Z13:Z16"/>
    <mergeCell ref="AA13:AA16"/>
    <mergeCell ref="AB13:AB16"/>
    <mergeCell ref="AC13:AC16"/>
    <mergeCell ref="AD13:AD16"/>
    <mergeCell ref="AE13:AE16"/>
    <mergeCell ref="AF13:AF16"/>
    <mergeCell ref="AG13:AG16"/>
    <mergeCell ref="AH13:AH16"/>
    <mergeCell ref="AI13:AI16"/>
    <mergeCell ref="AJ13:AJ16"/>
    <mergeCell ref="AE17:AE20"/>
    <mergeCell ref="AF17:AF20"/>
    <mergeCell ref="AG17:AG20"/>
    <mergeCell ref="AH17:AH20"/>
    <mergeCell ref="AI21:AI24"/>
    <mergeCell ref="AJ21:AJ24"/>
    <mergeCell ref="Y25:Y28"/>
    <mergeCell ref="Z25:Z28"/>
    <mergeCell ref="AA25:AA28"/>
    <mergeCell ref="AB25:AB28"/>
    <mergeCell ref="AC25:AC28"/>
    <mergeCell ref="AD25:AD28"/>
    <mergeCell ref="AE25:AE28"/>
    <mergeCell ref="AF25:AF28"/>
    <mergeCell ref="AG25:AG28"/>
    <mergeCell ref="AH25:AH28"/>
    <mergeCell ref="AI25:AI28"/>
    <mergeCell ref="AJ25:AJ28"/>
    <mergeCell ref="Y21:Y24"/>
    <mergeCell ref="Z21:Z24"/>
    <mergeCell ref="AA21:AA24"/>
    <mergeCell ref="AB21:AB24"/>
    <mergeCell ref="AC21:AC24"/>
    <mergeCell ref="AD21:AD24"/>
    <mergeCell ref="AE21:AE24"/>
    <mergeCell ref="AF21:AF24"/>
    <mergeCell ref="AG21:AG24"/>
    <mergeCell ref="T13:T16"/>
    <mergeCell ref="U13:U16"/>
    <mergeCell ref="Y38:Y41"/>
    <mergeCell ref="Z38:Z41"/>
    <mergeCell ref="AA38:AA41"/>
    <mergeCell ref="AB38:AB41"/>
    <mergeCell ref="AC38:AC41"/>
    <mergeCell ref="AD38:AD41"/>
    <mergeCell ref="AE38:AE41"/>
    <mergeCell ref="V13:V16"/>
    <mergeCell ref="T17:T20"/>
    <mergeCell ref="U17:U20"/>
    <mergeCell ref="V17:V20"/>
    <mergeCell ref="T25:T28"/>
    <mergeCell ref="U25:U28"/>
    <mergeCell ref="V25:V28"/>
    <mergeCell ref="K9:M9"/>
    <mergeCell ref="N9:P9"/>
    <mergeCell ref="Q9:S9"/>
    <mergeCell ref="T9:V9"/>
    <mergeCell ref="K10:K11"/>
    <mergeCell ref="L10:L11"/>
    <mergeCell ref="M10:M11"/>
    <mergeCell ref="N10:N11"/>
    <mergeCell ref="O10:O11"/>
    <mergeCell ref="P10:P11"/>
    <mergeCell ref="Q10:Q11"/>
    <mergeCell ref="R10:R11"/>
    <mergeCell ref="S10:S11"/>
    <mergeCell ref="T10:T11"/>
    <mergeCell ref="U10:U11"/>
    <mergeCell ref="V10:V11"/>
    <mergeCell ref="K17:K20"/>
    <mergeCell ref="L17:L20"/>
    <mergeCell ref="M17:M20"/>
    <mergeCell ref="N17:N20"/>
    <mergeCell ref="O17:O20"/>
    <mergeCell ref="P17:P20"/>
    <mergeCell ref="Q17:Q20"/>
    <mergeCell ref="R17:R20"/>
    <mergeCell ref="S17:S20"/>
    <mergeCell ref="K13:K16"/>
    <mergeCell ref="L13:L16"/>
    <mergeCell ref="M13:M16"/>
    <mergeCell ref="N13:N16"/>
    <mergeCell ref="O13:O16"/>
    <mergeCell ref="P13:P16"/>
    <mergeCell ref="Q13:Q16"/>
    <mergeCell ref="R13:R16"/>
    <mergeCell ref="S13:S16"/>
    <mergeCell ref="K21:K24"/>
    <mergeCell ref="L21:L24"/>
    <mergeCell ref="M21:M24"/>
    <mergeCell ref="N21:N24"/>
    <mergeCell ref="O21:O24"/>
    <mergeCell ref="P21:P24"/>
    <mergeCell ref="Q21:Q24"/>
    <mergeCell ref="R21:R24"/>
    <mergeCell ref="S21:S24"/>
    <mergeCell ref="K25:K28"/>
    <mergeCell ref="L25:L28"/>
    <mergeCell ref="M25:M28"/>
    <mergeCell ref="N25:N28"/>
    <mergeCell ref="O25:O28"/>
    <mergeCell ref="P25:P28"/>
    <mergeCell ref="Q25:Q28"/>
    <mergeCell ref="R25:R28"/>
    <mergeCell ref="S25:S28"/>
    <mergeCell ref="K38:K41"/>
    <mergeCell ref="L38:L41"/>
    <mergeCell ref="M38:M41"/>
    <mergeCell ref="N38:N41"/>
    <mergeCell ref="O38:O41"/>
    <mergeCell ref="P38:P41"/>
    <mergeCell ref="Q38:Q41"/>
    <mergeCell ref="R38:R41"/>
    <mergeCell ref="S38:S41"/>
    <mergeCell ref="K42:K44"/>
    <mergeCell ref="L42:L44"/>
    <mergeCell ref="M42:M44"/>
    <mergeCell ref="N42:N44"/>
    <mergeCell ref="O42:O44"/>
    <mergeCell ref="P42:P44"/>
    <mergeCell ref="Q42:Q44"/>
    <mergeCell ref="R42:R44"/>
    <mergeCell ref="S42:S44"/>
    <mergeCell ref="W50:W54"/>
    <mergeCell ref="X50:X54"/>
    <mergeCell ref="CD9:CD11"/>
    <mergeCell ref="CE9:CE11"/>
    <mergeCell ref="W29:W32"/>
    <mergeCell ref="X29:X32"/>
    <mergeCell ref="W33:W37"/>
    <mergeCell ref="X33:X37"/>
    <mergeCell ref="O29:O32"/>
    <mergeCell ref="P29:P32"/>
    <mergeCell ref="Q29:Q32"/>
    <mergeCell ref="R29:R32"/>
    <mergeCell ref="S29:S32"/>
    <mergeCell ref="R45:R49"/>
    <mergeCell ref="S45:S49"/>
    <mergeCell ref="T38:T41"/>
    <mergeCell ref="U38:U41"/>
    <mergeCell ref="V38:V41"/>
    <mergeCell ref="T42:T44"/>
    <mergeCell ref="U42:U44"/>
    <mergeCell ref="V42:V44"/>
    <mergeCell ref="T21:T24"/>
    <mergeCell ref="U21:U24"/>
    <mergeCell ref="V21:V24"/>
    <mergeCell ref="CC9:CC11"/>
    <mergeCell ref="CF9:CF11"/>
    <mergeCell ref="T45:T49"/>
    <mergeCell ref="U45:U49"/>
    <mergeCell ref="V45:V49"/>
    <mergeCell ref="K50:K54"/>
    <mergeCell ref="L50:L54"/>
    <mergeCell ref="M50:M54"/>
    <mergeCell ref="N50:N54"/>
    <mergeCell ref="O50:O54"/>
    <mergeCell ref="P50:P54"/>
    <mergeCell ref="Q50:Q54"/>
    <mergeCell ref="R50:R54"/>
    <mergeCell ref="S50:S54"/>
    <mergeCell ref="T50:T54"/>
    <mergeCell ref="U50:U54"/>
    <mergeCell ref="V50:V54"/>
    <mergeCell ref="K45:K49"/>
    <mergeCell ref="L45:L49"/>
    <mergeCell ref="M45:M49"/>
    <mergeCell ref="N45:N49"/>
    <mergeCell ref="O45:O49"/>
    <mergeCell ref="P45:P49"/>
    <mergeCell ref="Q45:Q49"/>
    <mergeCell ref="AK9:AM9"/>
    <mergeCell ref="AK10:AK11"/>
    <mergeCell ref="AL10:AL11"/>
    <mergeCell ref="AM10:AM11"/>
    <mergeCell ref="AK13:AK16"/>
    <mergeCell ref="AL13:AL16"/>
    <mergeCell ref="AM13:AM16"/>
    <mergeCell ref="AK17:AK20"/>
    <mergeCell ref="AL17:AL20"/>
    <mergeCell ref="AM17:AM20"/>
    <mergeCell ref="W45:W49"/>
    <mergeCell ref="X45:X49"/>
    <mergeCell ref="W9:W11"/>
    <mergeCell ref="X9:X11"/>
    <mergeCell ref="W13:W16"/>
    <mergeCell ref="X13:X16"/>
    <mergeCell ref="W17:W20"/>
    <mergeCell ref="X17:X20"/>
    <mergeCell ref="W21:W24"/>
    <mergeCell ref="X21:X24"/>
    <mergeCell ref="W25:W28"/>
    <mergeCell ref="X25:X28"/>
    <mergeCell ref="W42:W44"/>
    <mergeCell ref="X42:X44"/>
    <mergeCell ref="AE45:AE49"/>
    <mergeCell ref="AF45:AF49"/>
    <mergeCell ref="AG45:AG49"/>
    <mergeCell ref="AC42:AC44"/>
    <mergeCell ref="AD42:AD44"/>
    <mergeCell ref="AE42:AE44"/>
    <mergeCell ref="AN45:AN49"/>
    <mergeCell ref="AO45:AO49"/>
    <mergeCell ref="AH42:AH44"/>
    <mergeCell ref="AI42:AI44"/>
    <mergeCell ref="AJ42:AJ44"/>
    <mergeCell ref="AI45:AI49"/>
    <mergeCell ref="AJ45:AJ49"/>
    <mergeCell ref="AH45:AH49"/>
    <mergeCell ref="Y45:Y49"/>
    <mergeCell ref="AF42:AF44"/>
    <mergeCell ref="AG42:AG44"/>
    <mergeCell ref="AM29:AM32"/>
    <mergeCell ref="AN33:AN37"/>
    <mergeCell ref="AO33:AO37"/>
    <mergeCell ref="AN38:AN41"/>
    <mergeCell ref="AO38:AO41"/>
    <mergeCell ref="AN42:AN44"/>
    <mergeCell ref="AO42:AO44"/>
    <mergeCell ref="AK33:AK37"/>
    <mergeCell ref="AL33:AL37"/>
    <mergeCell ref="AM33:AM37"/>
    <mergeCell ref="AK38:AK41"/>
    <mergeCell ref="AL38:AL41"/>
    <mergeCell ref="AM38:AM41"/>
    <mergeCell ref="AK42:AK44"/>
    <mergeCell ref="AL42:AL44"/>
    <mergeCell ref="AM42:AM44"/>
    <mergeCell ref="Z45:Z49"/>
    <mergeCell ref="AA45:AA49"/>
    <mergeCell ref="AB45:AB49"/>
    <mergeCell ref="AC45:AC49"/>
    <mergeCell ref="AD45:AD49"/>
    <mergeCell ref="AN50:AN54"/>
    <mergeCell ref="Y50:Y54"/>
    <mergeCell ref="Z50:Z54"/>
    <mergeCell ref="AA50:AA54"/>
    <mergeCell ref="AB50:AB54"/>
    <mergeCell ref="AC50:AC54"/>
    <mergeCell ref="AD50:AD54"/>
    <mergeCell ref="AE50:AE54"/>
    <mergeCell ref="AF50:AF54"/>
    <mergeCell ref="AG50:AG54"/>
    <mergeCell ref="AH50:AH54"/>
    <mergeCell ref="AI50:AI54"/>
    <mergeCell ref="AJ50:AJ54"/>
    <mergeCell ref="AI38:AI41"/>
    <mergeCell ref="Y42:Y44"/>
    <mergeCell ref="Z42:Z44"/>
    <mergeCell ref="AA42:AA44"/>
    <mergeCell ref="AB42:AB44"/>
    <mergeCell ref="Z29:Z32"/>
    <mergeCell ref="AA29:AA32"/>
    <mergeCell ref="AH38:AH41"/>
    <mergeCell ref="AH29:AH32"/>
    <mergeCell ref="AI33:AI37"/>
    <mergeCell ref="AF38:AF41"/>
    <mergeCell ref="AG38:AG41"/>
    <mergeCell ref="AC33:AC37"/>
    <mergeCell ref="AD33:AD37"/>
    <mergeCell ref="AE33:AE37"/>
    <mergeCell ref="AF33:AF37"/>
    <mergeCell ref="AG33:AG37"/>
    <mergeCell ref="AH33:AH37"/>
    <mergeCell ref="Y29:Y32"/>
    <mergeCell ref="AB29:AB32"/>
    <mergeCell ref="AC29:AC32"/>
    <mergeCell ref="AD29:AD32"/>
    <mergeCell ref="AE29:AE32"/>
    <mergeCell ref="AF29:AF32"/>
    <mergeCell ref="BP17:BP20"/>
    <mergeCell ref="BN21:BN24"/>
    <mergeCell ref="BO21:BO24"/>
    <mergeCell ref="AK29:AK32"/>
    <mergeCell ref="AL29:AL32"/>
    <mergeCell ref="BN29:BN32"/>
    <mergeCell ref="W38:W41"/>
    <mergeCell ref="X38:X41"/>
    <mergeCell ref="AJ38:AJ41"/>
    <mergeCell ref="AK21:AK24"/>
    <mergeCell ref="AL21:AL24"/>
    <mergeCell ref="AM21:AM24"/>
    <mergeCell ref="AK25:AK28"/>
    <mergeCell ref="AL25:AL28"/>
    <mergeCell ref="AM25:AM28"/>
    <mergeCell ref="AH21:AH24"/>
    <mergeCell ref="Y17:Y20"/>
    <mergeCell ref="Z17:Z20"/>
    <mergeCell ref="AA17:AA20"/>
    <mergeCell ref="AB17:AB20"/>
    <mergeCell ref="AC17:AC20"/>
    <mergeCell ref="AD17:AD20"/>
    <mergeCell ref="BB25:BB28"/>
    <mergeCell ref="BC25:BC28"/>
    <mergeCell ref="AO50:AO54"/>
    <mergeCell ref="CG9:CG11"/>
    <mergeCell ref="CH9:CH11"/>
    <mergeCell ref="AK45:AK49"/>
    <mergeCell ref="AL45:AL49"/>
    <mergeCell ref="AM45:AM49"/>
    <mergeCell ref="AK50:AK54"/>
    <mergeCell ref="AL50:AL54"/>
    <mergeCell ref="AM50:AM54"/>
    <mergeCell ref="AN9:AN11"/>
    <mergeCell ref="AO9:AO11"/>
    <mergeCell ref="AN13:AN16"/>
    <mergeCell ref="AO13:AO16"/>
    <mergeCell ref="AN17:AN20"/>
    <mergeCell ref="AO17:AO20"/>
    <mergeCell ref="AN21:AN24"/>
    <mergeCell ref="AO21:AO24"/>
    <mergeCell ref="AN25:AN28"/>
    <mergeCell ref="AO25:AO28"/>
    <mergeCell ref="AN29:AN32"/>
    <mergeCell ref="AO29:AO32"/>
    <mergeCell ref="BN13:BN16"/>
    <mergeCell ref="BO13:BO16"/>
    <mergeCell ref="BP13:BP16"/>
    <mergeCell ref="BJ13:BJ16"/>
    <mergeCell ref="BB9:BD9"/>
    <mergeCell ref="BE9:BG9"/>
    <mergeCell ref="BH9:BJ9"/>
    <mergeCell ref="BB10:BB11"/>
    <mergeCell ref="BC10:BC11"/>
    <mergeCell ref="BD10:BD11"/>
    <mergeCell ref="BE10:BE11"/>
    <mergeCell ref="BF10:BF11"/>
    <mergeCell ref="BG10:BG11"/>
    <mergeCell ref="BH10:BH11"/>
    <mergeCell ref="BI10:BI11"/>
    <mergeCell ref="BJ10:BJ11"/>
    <mergeCell ref="BD17:BD20"/>
    <mergeCell ref="BE17:BE20"/>
    <mergeCell ref="BF17:BF20"/>
    <mergeCell ref="BG17:BG20"/>
    <mergeCell ref="BH17:BH20"/>
    <mergeCell ref="BI17:BI20"/>
    <mergeCell ref="BJ17:BJ20"/>
    <mergeCell ref="BB21:BB24"/>
    <mergeCell ref="BC21:BC24"/>
    <mergeCell ref="BD21:BD24"/>
    <mergeCell ref="BE21:BE24"/>
    <mergeCell ref="BF21:BF24"/>
    <mergeCell ref="BG21:BG24"/>
    <mergeCell ref="BH21:BH24"/>
    <mergeCell ref="BI21:BI24"/>
    <mergeCell ref="BJ21:BJ24"/>
    <mergeCell ref="BH50:BH54"/>
    <mergeCell ref="BI50:BI54"/>
    <mergeCell ref="BJ50:BJ54"/>
    <mergeCell ref="BF45:BF49"/>
    <mergeCell ref="BG45:BG49"/>
    <mergeCell ref="BH45:BH49"/>
    <mergeCell ref="BI45:BI49"/>
    <mergeCell ref="BC38:BC41"/>
    <mergeCell ref="BD38:BD41"/>
    <mergeCell ref="BE38:BE41"/>
    <mergeCell ref="BF38:BF41"/>
    <mergeCell ref="BG38:BG41"/>
    <mergeCell ref="BH38:BH41"/>
    <mergeCell ref="BI38:BI41"/>
    <mergeCell ref="BJ38:BJ41"/>
    <mergeCell ref="BJ45:BJ49"/>
  </mergeCells>
  <printOptions horizontalCentered="1"/>
  <pageMargins left="0.25" right="0.25" top="0.75" bottom="0.75" header="0.3" footer="0.3"/>
  <pageSetup scale="23" orientation="landscape" horizontalDpi="0" verticalDpi="0"/>
  <headerFooter>
    <oddHeader>&amp;C&amp;"Calibri,Negrita"&amp;18&amp;K000000PLAN OPERATIVO ANUAL VIGENCIA 2021
PROCESO APOYO
ESE HOSPITAL DE LA VEGA</oddHeader>
    <oddFooter>&amp;L&amp;"Calibri,Normal"&amp;K000000
Dra Viviana Marcela Clavijo
Gerente</oddFooter>
  </headerFooter>
  <rowBreaks count="1" manualBreakCount="1">
    <brk id="49" max="104" man="1"/>
  </rowBreaks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R961"/>
  <sheetViews>
    <sheetView topLeftCell="A8" zoomScale="87" zoomScaleNormal="110" zoomScaleSheetLayoutView="50" workbookViewId="0">
      <pane xSplit="7" ySplit="5" topLeftCell="J13" activePane="bottomRight" state="frozen"/>
      <selection activeCell="A8" sqref="A8"/>
      <selection pane="topRight" activeCell="H8" sqref="H8"/>
      <selection pane="bottomLeft" activeCell="A13" sqref="A13"/>
      <selection pane="bottomRight" activeCell="BR18" sqref="BR18:BR22"/>
    </sheetView>
  </sheetViews>
  <sheetFormatPr baseColWidth="10" defaultColWidth="14.5" defaultRowHeight="15" customHeight="1" x14ac:dyDescent="0.2"/>
  <cols>
    <col min="1" max="1" width="12.6640625" style="2" customWidth="1"/>
    <col min="2" max="2" width="10.83203125" style="2" customWidth="1"/>
    <col min="3" max="3" width="21.33203125" style="2" customWidth="1"/>
    <col min="4" max="4" width="20.1640625" style="24" customWidth="1"/>
    <col min="5" max="5" width="22.33203125" style="24" customWidth="1"/>
    <col min="6" max="6" width="19.5" style="24" customWidth="1"/>
    <col min="7" max="7" width="11.6640625" style="24" customWidth="1"/>
    <col min="8" max="8" width="11.5" style="24" customWidth="1"/>
    <col min="9" max="9" width="8.6640625" style="24" customWidth="1"/>
    <col min="10" max="10" width="11.6640625" style="24" customWidth="1"/>
    <col min="11" max="12" width="15.33203125" style="24" hidden="1" customWidth="1"/>
    <col min="13" max="13" width="11" style="24" hidden="1" customWidth="1"/>
    <col min="14" max="15" width="15.33203125" style="24" hidden="1" customWidth="1"/>
    <col min="16" max="16" width="10.6640625" style="24" hidden="1" customWidth="1"/>
    <col min="17" max="18" width="15.33203125" style="24" hidden="1" customWidth="1"/>
    <col min="19" max="19" width="8.5" style="24" hidden="1" customWidth="1"/>
    <col min="20" max="20" width="13" style="24" hidden="1" customWidth="1"/>
    <col min="21" max="21" width="15.33203125" style="24" hidden="1" customWidth="1"/>
    <col min="22" max="33" width="11.6640625" style="24" hidden="1" customWidth="1"/>
    <col min="34" max="34" width="13" style="24" hidden="1" customWidth="1"/>
    <col min="35" max="35" width="13.6640625" style="24" hidden="1" customWidth="1"/>
    <col min="36" max="36" width="11.6640625" style="24" hidden="1" customWidth="1"/>
    <col min="37" max="37" width="13" style="24" hidden="1" customWidth="1"/>
    <col min="38" max="38" width="15.1640625" style="24" hidden="1" customWidth="1"/>
    <col min="39" max="50" width="11.6640625" style="24" hidden="1" customWidth="1"/>
    <col min="51" max="51" width="13" style="24" hidden="1" customWidth="1"/>
    <col min="52" max="52" width="16.5" style="24" hidden="1" customWidth="1"/>
    <col min="53" max="62" width="11.6640625" style="24" hidden="1" customWidth="1"/>
    <col min="63" max="63" width="13" style="24" hidden="1" customWidth="1"/>
    <col min="64" max="64" width="16.5" style="24" hidden="1" customWidth="1"/>
    <col min="65" max="65" width="11.6640625" style="24" hidden="1" customWidth="1"/>
    <col min="66" max="66" width="13" style="24" hidden="1" customWidth="1"/>
    <col min="67" max="67" width="15.33203125" style="24" hidden="1" customWidth="1"/>
    <col min="68" max="68" width="11.6640625" style="24" hidden="1" customWidth="1"/>
    <col min="69" max="69" width="13" style="24" customWidth="1"/>
    <col min="70" max="70" width="15.33203125" style="24" customWidth="1"/>
    <col min="71" max="78" width="11.6640625" style="24" customWidth="1"/>
    <col min="79" max="79" width="35" style="2" customWidth="1"/>
    <col min="80" max="80" width="19.1640625" style="2" bestFit="1" customWidth="1"/>
    <col min="81" max="81" width="9.83203125" style="2" bestFit="1" customWidth="1"/>
    <col min="82" max="82" width="13.6640625" style="2" customWidth="1"/>
    <col min="83" max="83" width="19.1640625" style="2" customWidth="1"/>
    <col min="84" max="84" width="10.33203125" style="2" bestFit="1" customWidth="1"/>
    <col min="85" max="85" width="12.33203125" style="2" customWidth="1"/>
    <col min="86" max="86" width="22.83203125" style="2" customWidth="1"/>
    <col min="87" max="87" width="10.83203125" style="2" bestFit="1" customWidth="1"/>
    <col min="88" max="88" width="12.5" style="2" customWidth="1"/>
    <col min="89" max="89" width="20.33203125" style="2" customWidth="1"/>
    <col min="90" max="90" width="13.5" style="2" customWidth="1"/>
    <col min="91" max="91" width="12.5" style="2" customWidth="1"/>
    <col min="92" max="92" width="20.6640625" style="2" customWidth="1"/>
    <col min="93" max="93" width="11.1640625" style="2" customWidth="1"/>
    <col min="94" max="94" width="14" style="2" customWidth="1"/>
    <col min="95" max="95" width="10.33203125" style="2" customWidth="1"/>
    <col min="96" max="98" width="11.5" style="2" customWidth="1"/>
    <col min="99" max="99" width="30.1640625" style="2" customWidth="1"/>
    <col min="100" max="100" width="35.33203125" style="2" customWidth="1"/>
    <col min="101" max="110" width="11.5" style="2" customWidth="1"/>
    <col min="111" max="16384" width="14.5" style="2"/>
  </cols>
  <sheetData>
    <row r="1" spans="1:96" ht="16" x14ac:dyDescent="0.2">
      <c r="A1" s="969"/>
      <c r="B1" s="970"/>
      <c r="C1" s="970"/>
      <c r="D1" s="970" t="s">
        <v>0</v>
      </c>
      <c r="E1" s="970"/>
      <c r="F1" s="970"/>
      <c r="G1" s="970"/>
      <c r="H1" s="970"/>
      <c r="I1" s="970"/>
      <c r="J1" s="970"/>
      <c r="K1" s="970"/>
      <c r="L1" s="970"/>
      <c r="M1" s="970"/>
      <c r="N1" s="970"/>
      <c r="O1" s="970"/>
      <c r="P1" s="970"/>
      <c r="Q1" s="970"/>
      <c r="R1" s="970"/>
      <c r="S1" s="970"/>
      <c r="T1" s="970"/>
      <c r="U1" s="970"/>
      <c r="V1" s="970"/>
      <c r="W1" s="970"/>
      <c r="X1" s="970"/>
      <c r="Y1" s="970"/>
      <c r="Z1" s="970"/>
      <c r="AA1" s="970"/>
      <c r="AB1" s="970"/>
      <c r="AC1" s="970"/>
      <c r="AD1" s="970"/>
      <c r="AE1" s="970"/>
      <c r="AF1" s="970"/>
      <c r="AG1" s="970"/>
      <c r="AH1" s="970"/>
      <c r="AI1" s="970"/>
      <c r="AJ1" s="970"/>
      <c r="AK1" s="970"/>
      <c r="AL1" s="970"/>
      <c r="AM1" s="970"/>
      <c r="AN1" s="970"/>
      <c r="AO1" s="970"/>
      <c r="AP1" s="970"/>
      <c r="AQ1" s="970"/>
      <c r="AR1" s="970"/>
      <c r="AS1" s="970"/>
      <c r="AT1" s="970"/>
      <c r="AU1" s="970"/>
      <c r="AV1" s="970"/>
      <c r="AW1" s="970"/>
      <c r="AX1" s="970"/>
      <c r="AY1" s="970"/>
      <c r="AZ1" s="970"/>
      <c r="BA1" s="970"/>
      <c r="BB1" s="970"/>
      <c r="BC1" s="970"/>
      <c r="BD1" s="970"/>
      <c r="BE1" s="970"/>
      <c r="BF1" s="970"/>
      <c r="BG1" s="970"/>
      <c r="BH1" s="970"/>
      <c r="BI1" s="970"/>
      <c r="BJ1" s="970"/>
      <c r="BK1" s="970"/>
      <c r="BL1" s="970"/>
      <c r="BM1" s="970"/>
      <c r="BN1" s="970"/>
      <c r="BO1" s="970"/>
      <c r="BP1" s="970"/>
      <c r="BQ1" s="970"/>
      <c r="BR1" s="970"/>
      <c r="BS1" s="970"/>
      <c r="BT1" s="970"/>
      <c r="BU1" s="970"/>
      <c r="BV1" s="970"/>
      <c r="BW1" s="970"/>
      <c r="BX1" s="970"/>
      <c r="BY1" s="970"/>
      <c r="BZ1" s="970"/>
      <c r="CA1" s="970"/>
      <c r="CB1" s="970"/>
      <c r="CC1" s="970"/>
      <c r="CD1" s="970"/>
      <c r="CE1" s="970"/>
      <c r="CF1" s="970"/>
      <c r="CG1" s="970"/>
      <c r="CH1" s="970"/>
      <c r="CI1" s="970"/>
      <c r="CJ1" s="970"/>
      <c r="CK1" s="970"/>
      <c r="CL1" s="970"/>
      <c r="CM1" s="466"/>
      <c r="CN1" s="466"/>
      <c r="CO1" s="970"/>
      <c r="CP1" s="970"/>
      <c r="CQ1" s="975"/>
      <c r="CR1" s="1"/>
    </row>
    <row r="2" spans="1:96" ht="17" customHeight="1" x14ac:dyDescent="0.2">
      <c r="A2" s="971"/>
      <c r="B2" s="972"/>
      <c r="C2" s="972"/>
      <c r="D2" s="947" t="s">
        <v>1</v>
      </c>
      <c r="E2" s="947"/>
      <c r="F2" s="947"/>
      <c r="G2" s="947"/>
      <c r="H2" s="947"/>
      <c r="I2" s="947"/>
      <c r="J2" s="947"/>
      <c r="K2" s="947"/>
      <c r="L2" s="947"/>
      <c r="M2" s="947"/>
      <c r="N2" s="947"/>
      <c r="O2" s="947"/>
      <c r="P2" s="947"/>
      <c r="Q2" s="947"/>
      <c r="R2" s="947"/>
      <c r="S2" s="947"/>
      <c r="T2" s="947"/>
      <c r="U2" s="947"/>
      <c r="V2" s="947"/>
      <c r="W2" s="947"/>
      <c r="X2" s="947"/>
      <c r="Y2" s="947"/>
      <c r="Z2" s="947"/>
      <c r="AA2" s="947"/>
      <c r="AB2" s="947"/>
      <c r="AC2" s="947"/>
      <c r="AD2" s="947"/>
      <c r="AE2" s="947"/>
      <c r="AF2" s="947"/>
      <c r="AG2" s="947"/>
      <c r="AH2" s="947"/>
      <c r="AI2" s="947"/>
      <c r="AJ2" s="947"/>
      <c r="AK2" s="947"/>
      <c r="AL2" s="947"/>
      <c r="AM2" s="947"/>
      <c r="AN2" s="947"/>
      <c r="AO2" s="947"/>
      <c r="AP2" s="947"/>
      <c r="AQ2" s="947"/>
      <c r="AR2" s="947"/>
      <c r="AS2" s="947"/>
      <c r="AT2" s="947"/>
      <c r="AU2" s="947"/>
      <c r="AV2" s="947"/>
      <c r="AW2" s="947"/>
      <c r="AX2" s="947"/>
      <c r="AY2" s="947"/>
      <c r="AZ2" s="947"/>
      <c r="BA2" s="947"/>
      <c r="BB2" s="947"/>
      <c r="BC2" s="947"/>
      <c r="BD2" s="947"/>
      <c r="BE2" s="947"/>
      <c r="BF2" s="947"/>
      <c r="BG2" s="947"/>
      <c r="BH2" s="947"/>
      <c r="BI2" s="947"/>
      <c r="BJ2" s="947"/>
      <c r="BK2" s="947"/>
      <c r="BL2" s="947"/>
      <c r="BM2" s="947"/>
      <c r="BN2" s="947"/>
      <c r="BO2" s="947"/>
      <c r="BP2" s="947"/>
      <c r="BQ2" s="947"/>
      <c r="BR2" s="947"/>
      <c r="BS2" s="947"/>
      <c r="BT2" s="947"/>
      <c r="BU2" s="947"/>
      <c r="BV2" s="947"/>
      <c r="BW2" s="947"/>
      <c r="BX2" s="947"/>
      <c r="BY2" s="947"/>
      <c r="BZ2" s="947"/>
      <c r="CA2" s="947"/>
      <c r="CB2" s="947"/>
      <c r="CC2" s="947"/>
      <c r="CD2" s="947"/>
      <c r="CE2" s="947"/>
      <c r="CF2" s="947"/>
      <c r="CG2" s="947"/>
      <c r="CH2" s="947"/>
      <c r="CI2" s="947"/>
      <c r="CJ2" s="947"/>
      <c r="CK2" s="947"/>
      <c r="CL2" s="947"/>
      <c r="CM2" s="467"/>
      <c r="CN2" s="467"/>
      <c r="CO2" s="972"/>
      <c r="CP2" s="972"/>
      <c r="CQ2" s="976"/>
      <c r="CR2" s="1"/>
    </row>
    <row r="3" spans="1:96" ht="17" customHeight="1" x14ac:dyDescent="0.2">
      <c r="A3" s="971"/>
      <c r="B3" s="972"/>
      <c r="C3" s="972"/>
      <c r="D3" s="947" t="s">
        <v>2</v>
      </c>
      <c r="E3" s="947"/>
      <c r="F3" s="947"/>
      <c r="G3" s="947"/>
      <c r="H3" s="947"/>
      <c r="I3" s="947"/>
      <c r="J3" s="947"/>
      <c r="K3" s="947"/>
      <c r="L3" s="947"/>
      <c r="M3" s="947"/>
      <c r="N3" s="947"/>
      <c r="O3" s="947"/>
      <c r="P3" s="947"/>
      <c r="Q3" s="947"/>
      <c r="R3" s="947"/>
      <c r="S3" s="947"/>
      <c r="T3" s="947"/>
      <c r="U3" s="947"/>
      <c r="V3" s="947"/>
      <c r="W3" s="947"/>
      <c r="X3" s="947"/>
      <c r="Y3" s="947"/>
      <c r="Z3" s="947"/>
      <c r="AA3" s="947"/>
      <c r="AB3" s="947"/>
      <c r="AC3" s="947"/>
      <c r="AD3" s="947"/>
      <c r="AE3" s="947"/>
      <c r="AF3" s="947"/>
      <c r="AG3" s="947"/>
      <c r="AH3" s="947"/>
      <c r="AI3" s="947"/>
      <c r="AJ3" s="947"/>
      <c r="AK3" s="947"/>
      <c r="AL3" s="947"/>
      <c r="AM3" s="947"/>
      <c r="AN3" s="947"/>
      <c r="AO3" s="947"/>
      <c r="AP3" s="947"/>
      <c r="AQ3" s="947"/>
      <c r="AR3" s="947"/>
      <c r="AS3" s="947"/>
      <c r="AT3" s="947"/>
      <c r="AU3" s="947"/>
      <c r="AV3" s="947"/>
      <c r="AW3" s="947"/>
      <c r="AX3" s="947"/>
      <c r="AY3" s="947"/>
      <c r="AZ3" s="947"/>
      <c r="BA3" s="947"/>
      <c r="BB3" s="947"/>
      <c r="BC3" s="947"/>
      <c r="BD3" s="947"/>
      <c r="BE3" s="947"/>
      <c r="BF3" s="947"/>
      <c r="BG3" s="947"/>
      <c r="BH3" s="947"/>
      <c r="BI3" s="947"/>
      <c r="BJ3" s="947"/>
      <c r="BK3" s="947"/>
      <c r="BL3" s="947"/>
      <c r="BM3" s="947"/>
      <c r="BN3" s="947"/>
      <c r="BO3" s="947"/>
      <c r="BP3" s="947"/>
      <c r="BQ3" s="947"/>
      <c r="BR3" s="947"/>
      <c r="BS3" s="947"/>
      <c r="BT3" s="947"/>
      <c r="BU3" s="947"/>
      <c r="BV3" s="947"/>
      <c r="BW3" s="947"/>
      <c r="BX3" s="947"/>
      <c r="BY3" s="947"/>
      <c r="BZ3" s="947"/>
      <c r="CA3" s="947"/>
      <c r="CB3" s="947"/>
      <c r="CC3" s="947"/>
      <c r="CD3" s="947"/>
      <c r="CE3" s="947"/>
      <c r="CF3" s="947"/>
      <c r="CG3" s="947"/>
      <c r="CH3" s="947"/>
      <c r="CI3" s="947"/>
      <c r="CJ3" s="947"/>
      <c r="CK3" s="947"/>
      <c r="CL3" s="947"/>
      <c r="CM3" s="467"/>
      <c r="CN3" s="467"/>
      <c r="CO3" s="972"/>
      <c r="CP3" s="972"/>
      <c r="CQ3" s="976"/>
      <c r="CR3" s="1"/>
    </row>
    <row r="4" spans="1:96" ht="16" x14ac:dyDescent="0.2">
      <c r="A4" s="971"/>
      <c r="B4" s="972"/>
      <c r="C4" s="972"/>
      <c r="D4" s="948" t="s">
        <v>3</v>
      </c>
      <c r="E4" s="948"/>
      <c r="F4" s="948" t="s">
        <v>140</v>
      </c>
      <c r="G4" s="948"/>
      <c r="H4" s="948"/>
      <c r="I4" s="948"/>
      <c r="J4" s="948"/>
      <c r="K4" s="948"/>
      <c r="L4" s="948"/>
      <c r="M4" s="948"/>
      <c r="N4" s="948"/>
      <c r="O4" s="948"/>
      <c r="P4" s="948"/>
      <c r="Q4" s="948"/>
      <c r="R4" s="948"/>
      <c r="S4" s="948"/>
      <c r="T4" s="948"/>
      <c r="U4" s="948"/>
      <c r="V4" s="948"/>
      <c r="W4" s="948"/>
      <c r="X4" s="948"/>
      <c r="Y4" s="948"/>
      <c r="Z4" s="948"/>
      <c r="AA4" s="948"/>
      <c r="AB4" s="948"/>
      <c r="AC4" s="948"/>
      <c r="AD4" s="948"/>
      <c r="AE4" s="948"/>
      <c r="AF4" s="948"/>
      <c r="AG4" s="948"/>
      <c r="AH4" s="948"/>
      <c r="AI4" s="948"/>
      <c r="AJ4" s="948"/>
      <c r="AK4" s="948"/>
      <c r="AL4" s="948"/>
      <c r="AM4" s="948"/>
      <c r="AN4" s="948"/>
      <c r="AO4" s="948"/>
      <c r="AP4" s="948"/>
      <c r="AQ4" s="948"/>
      <c r="AR4" s="948"/>
      <c r="AS4" s="948"/>
      <c r="AT4" s="948"/>
      <c r="AU4" s="948"/>
      <c r="AV4" s="948"/>
      <c r="AW4" s="948"/>
      <c r="AX4" s="948"/>
      <c r="AY4" s="948"/>
      <c r="AZ4" s="948"/>
      <c r="BA4" s="948"/>
      <c r="BB4" s="948"/>
      <c r="BC4" s="948"/>
      <c r="BD4" s="948"/>
      <c r="BE4" s="948"/>
      <c r="BF4" s="948"/>
      <c r="BG4" s="948"/>
      <c r="BH4" s="948"/>
      <c r="BI4" s="948"/>
      <c r="BJ4" s="948"/>
      <c r="BK4" s="948"/>
      <c r="BL4" s="948"/>
      <c r="BM4" s="948"/>
      <c r="BN4" s="948"/>
      <c r="BO4" s="948"/>
      <c r="BP4" s="948"/>
      <c r="BQ4" s="948"/>
      <c r="BR4" s="948"/>
      <c r="BS4" s="948"/>
      <c r="BT4" s="948"/>
      <c r="BU4" s="948"/>
      <c r="BV4" s="948"/>
      <c r="BW4" s="948"/>
      <c r="BX4" s="948"/>
      <c r="BY4" s="948"/>
      <c r="BZ4" s="948"/>
      <c r="CA4" s="948"/>
      <c r="CB4" s="948"/>
      <c r="CC4" s="948"/>
      <c r="CD4" s="948"/>
      <c r="CE4" s="948"/>
      <c r="CF4" s="948"/>
      <c r="CG4" s="948"/>
      <c r="CH4" s="948"/>
      <c r="CI4" s="948"/>
      <c r="CJ4" s="948"/>
      <c r="CK4" s="948"/>
      <c r="CL4" s="948"/>
      <c r="CM4" s="464"/>
      <c r="CN4" s="464"/>
      <c r="CO4" s="972"/>
      <c r="CP4" s="972"/>
      <c r="CQ4" s="976"/>
      <c r="CR4" s="1"/>
    </row>
    <row r="5" spans="1:96" ht="15" customHeight="1" x14ac:dyDescent="0.2">
      <c r="A5" s="971"/>
      <c r="B5" s="972"/>
      <c r="C5" s="972"/>
      <c r="D5" s="948" t="s">
        <v>4</v>
      </c>
      <c r="E5" s="948"/>
      <c r="F5" s="948" t="s">
        <v>141</v>
      </c>
      <c r="G5" s="948"/>
      <c r="H5" s="948"/>
      <c r="I5" s="948"/>
      <c r="J5" s="948"/>
      <c r="K5" s="948"/>
      <c r="L5" s="948"/>
      <c r="M5" s="948"/>
      <c r="N5" s="948"/>
      <c r="O5" s="948"/>
      <c r="P5" s="948"/>
      <c r="Q5" s="948"/>
      <c r="R5" s="948"/>
      <c r="S5" s="948"/>
      <c r="T5" s="948"/>
      <c r="U5" s="948"/>
      <c r="V5" s="948"/>
      <c r="W5" s="948"/>
      <c r="X5" s="948"/>
      <c r="Y5" s="948"/>
      <c r="Z5" s="948"/>
      <c r="AA5" s="948"/>
      <c r="AB5" s="948"/>
      <c r="AC5" s="948"/>
      <c r="AD5" s="948"/>
      <c r="AE5" s="948"/>
      <c r="AF5" s="948"/>
      <c r="AG5" s="948"/>
      <c r="AH5" s="948"/>
      <c r="AI5" s="948"/>
      <c r="AJ5" s="948"/>
      <c r="AK5" s="948"/>
      <c r="AL5" s="948"/>
      <c r="AM5" s="948"/>
      <c r="AN5" s="948"/>
      <c r="AO5" s="948"/>
      <c r="AP5" s="948"/>
      <c r="AQ5" s="948"/>
      <c r="AR5" s="948"/>
      <c r="AS5" s="948"/>
      <c r="AT5" s="948"/>
      <c r="AU5" s="948"/>
      <c r="AV5" s="948"/>
      <c r="AW5" s="948"/>
      <c r="AX5" s="948"/>
      <c r="AY5" s="948"/>
      <c r="AZ5" s="948"/>
      <c r="BA5" s="948"/>
      <c r="BB5" s="948"/>
      <c r="BC5" s="948"/>
      <c r="BD5" s="948"/>
      <c r="BE5" s="948"/>
      <c r="BF5" s="948"/>
      <c r="BG5" s="948"/>
      <c r="BH5" s="948"/>
      <c r="BI5" s="948"/>
      <c r="BJ5" s="948"/>
      <c r="BK5" s="948"/>
      <c r="BL5" s="948"/>
      <c r="BM5" s="948"/>
      <c r="BN5" s="948"/>
      <c r="BO5" s="948"/>
      <c r="BP5" s="948"/>
      <c r="BQ5" s="948"/>
      <c r="BR5" s="948"/>
      <c r="BS5" s="948"/>
      <c r="BT5" s="948"/>
      <c r="BU5" s="948"/>
      <c r="BV5" s="948"/>
      <c r="BW5" s="948"/>
      <c r="BX5" s="948"/>
      <c r="BY5" s="948"/>
      <c r="BZ5" s="948"/>
      <c r="CA5" s="948"/>
      <c r="CB5" s="948"/>
      <c r="CC5" s="948"/>
      <c r="CD5" s="948"/>
      <c r="CE5" s="948"/>
      <c r="CF5" s="948"/>
      <c r="CG5" s="948"/>
      <c r="CH5" s="948"/>
      <c r="CI5" s="948"/>
      <c r="CJ5" s="948"/>
      <c r="CK5" s="948"/>
      <c r="CL5" s="948"/>
      <c r="CM5" s="464"/>
      <c r="CN5" s="464"/>
      <c r="CO5" s="972"/>
      <c r="CP5" s="972"/>
      <c r="CQ5" s="976"/>
      <c r="CR5" s="1"/>
    </row>
    <row r="6" spans="1:96" ht="15" customHeight="1" x14ac:dyDescent="0.2">
      <c r="A6" s="971"/>
      <c r="B6" s="972"/>
      <c r="C6" s="972"/>
      <c r="D6" s="948" t="s">
        <v>5</v>
      </c>
      <c r="E6" s="948"/>
      <c r="F6" s="948" t="s">
        <v>363</v>
      </c>
      <c r="G6" s="948"/>
      <c r="H6" s="948"/>
      <c r="I6" s="948"/>
      <c r="J6" s="948"/>
      <c r="K6" s="948"/>
      <c r="L6" s="948"/>
      <c r="M6" s="948"/>
      <c r="N6" s="948"/>
      <c r="O6" s="948"/>
      <c r="P6" s="948"/>
      <c r="Q6" s="948"/>
      <c r="R6" s="948"/>
      <c r="S6" s="948"/>
      <c r="T6" s="948"/>
      <c r="U6" s="948"/>
      <c r="V6" s="948"/>
      <c r="W6" s="948"/>
      <c r="X6" s="948"/>
      <c r="Y6" s="948"/>
      <c r="Z6" s="948"/>
      <c r="AA6" s="948"/>
      <c r="AB6" s="948"/>
      <c r="AC6" s="948"/>
      <c r="AD6" s="948"/>
      <c r="AE6" s="948"/>
      <c r="AF6" s="948"/>
      <c r="AG6" s="948"/>
      <c r="AH6" s="948"/>
      <c r="AI6" s="948"/>
      <c r="AJ6" s="948"/>
      <c r="AK6" s="948"/>
      <c r="AL6" s="948"/>
      <c r="AM6" s="948"/>
      <c r="AN6" s="948"/>
      <c r="AO6" s="948"/>
      <c r="AP6" s="948"/>
      <c r="AQ6" s="948"/>
      <c r="AR6" s="948"/>
      <c r="AS6" s="948"/>
      <c r="AT6" s="948"/>
      <c r="AU6" s="948"/>
      <c r="AV6" s="948"/>
      <c r="AW6" s="948"/>
      <c r="AX6" s="948"/>
      <c r="AY6" s="948"/>
      <c r="AZ6" s="948"/>
      <c r="BA6" s="948"/>
      <c r="BB6" s="948"/>
      <c r="BC6" s="948"/>
      <c r="BD6" s="948"/>
      <c r="BE6" s="948"/>
      <c r="BF6" s="948"/>
      <c r="BG6" s="948"/>
      <c r="BH6" s="948"/>
      <c r="BI6" s="948"/>
      <c r="BJ6" s="948"/>
      <c r="BK6" s="948"/>
      <c r="BL6" s="948"/>
      <c r="BM6" s="948"/>
      <c r="BN6" s="948"/>
      <c r="BO6" s="948"/>
      <c r="BP6" s="948"/>
      <c r="BQ6" s="948"/>
      <c r="BR6" s="948"/>
      <c r="BS6" s="948"/>
      <c r="BT6" s="948"/>
      <c r="BU6" s="948"/>
      <c r="BV6" s="948"/>
      <c r="BW6" s="948"/>
      <c r="BX6" s="948"/>
      <c r="BY6" s="948"/>
      <c r="BZ6" s="948"/>
      <c r="CA6" s="948"/>
      <c r="CB6" s="948"/>
      <c r="CC6" s="948"/>
      <c r="CD6" s="948"/>
      <c r="CE6" s="948"/>
      <c r="CF6" s="948"/>
      <c r="CG6" s="948"/>
      <c r="CH6" s="948"/>
      <c r="CI6" s="948"/>
      <c r="CJ6" s="948"/>
      <c r="CK6" s="948"/>
      <c r="CL6" s="948"/>
      <c r="CM6" s="464"/>
      <c r="CN6" s="464"/>
      <c r="CO6" s="972"/>
      <c r="CP6" s="972"/>
      <c r="CQ6" s="976"/>
      <c r="CR6" s="1"/>
    </row>
    <row r="7" spans="1:96" ht="15" customHeight="1" thickBot="1" x14ac:dyDescent="0.25">
      <c r="A7" s="973"/>
      <c r="B7" s="974"/>
      <c r="C7" s="974"/>
      <c r="D7" s="951" t="s">
        <v>6</v>
      </c>
      <c r="E7" s="951"/>
      <c r="F7" s="951" t="s">
        <v>139</v>
      </c>
      <c r="G7" s="951"/>
      <c r="H7" s="951"/>
      <c r="I7" s="951"/>
      <c r="J7" s="951"/>
      <c r="K7" s="951"/>
      <c r="L7" s="951"/>
      <c r="M7" s="951"/>
      <c r="N7" s="951"/>
      <c r="O7" s="951"/>
      <c r="P7" s="951"/>
      <c r="Q7" s="951"/>
      <c r="R7" s="951"/>
      <c r="S7" s="951"/>
      <c r="T7" s="951"/>
      <c r="U7" s="951"/>
      <c r="V7" s="951"/>
      <c r="W7" s="951"/>
      <c r="X7" s="951"/>
      <c r="Y7" s="951"/>
      <c r="Z7" s="951"/>
      <c r="AA7" s="951"/>
      <c r="AB7" s="951"/>
      <c r="AC7" s="951"/>
      <c r="AD7" s="951"/>
      <c r="AE7" s="951"/>
      <c r="AF7" s="951"/>
      <c r="AG7" s="951"/>
      <c r="AH7" s="951"/>
      <c r="AI7" s="951"/>
      <c r="AJ7" s="951"/>
      <c r="AK7" s="951"/>
      <c r="AL7" s="951"/>
      <c r="AM7" s="951"/>
      <c r="AN7" s="951"/>
      <c r="AO7" s="951"/>
      <c r="AP7" s="951"/>
      <c r="AQ7" s="951"/>
      <c r="AR7" s="951"/>
      <c r="AS7" s="951"/>
      <c r="AT7" s="951"/>
      <c r="AU7" s="951"/>
      <c r="AV7" s="951"/>
      <c r="AW7" s="951"/>
      <c r="AX7" s="951"/>
      <c r="AY7" s="951"/>
      <c r="AZ7" s="951"/>
      <c r="BA7" s="951"/>
      <c r="BB7" s="951"/>
      <c r="BC7" s="951"/>
      <c r="BD7" s="951"/>
      <c r="BE7" s="951"/>
      <c r="BF7" s="951"/>
      <c r="BG7" s="951"/>
      <c r="BH7" s="951"/>
      <c r="BI7" s="951"/>
      <c r="BJ7" s="951"/>
      <c r="BK7" s="951"/>
      <c r="BL7" s="951"/>
      <c r="BM7" s="951"/>
      <c r="BN7" s="951"/>
      <c r="BO7" s="951"/>
      <c r="BP7" s="951"/>
      <c r="BQ7" s="951"/>
      <c r="BR7" s="951"/>
      <c r="BS7" s="951"/>
      <c r="BT7" s="951"/>
      <c r="BU7" s="951"/>
      <c r="BV7" s="951"/>
      <c r="BW7" s="951"/>
      <c r="BX7" s="951"/>
      <c r="BY7" s="951"/>
      <c r="BZ7" s="951"/>
      <c r="CA7" s="951"/>
      <c r="CB7" s="951"/>
      <c r="CC7" s="951"/>
      <c r="CD7" s="951"/>
      <c r="CE7" s="951"/>
      <c r="CF7" s="951"/>
      <c r="CG7" s="951"/>
      <c r="CH7" s="951"/>
      <c r="CI7" s="951"/>
      <c r="CJ7" s="951"/>
      <c r="CK7" s="951"/>
      <c r="CL7" s="951"/>
      <c r="CM7" s="465"/>
      <c r="CN7" s="465"/>
      <c r="CO7" s="974"/>
      <c r="CP7" s="974"/>
      <c r="CQ7" s="977"/>
      <c r="CR7" s="1"/>
    </row>
    <row r="8" spans="1:96" ht="15" customHeight="1" thickBot="1" x14ac:dyDescent="0.25">
      <c r="A8" s="958"/>
      <c r="B8" s="959"/>
      <c r="C8" s="959"/>
      <c r="D8" s="959"/>
      <c r="E8" s="959"/>
      <c r="F8" s="959"/>
      <c r="G8" s="959"/>
      <c r="H8" s="959"/>
      <c r="I8" s="959"/>
      <c r="J8" s="959"/>
      <c r="K8" s="959"/>
      <c r="L8" s="959"/>
      <c r="M8" s="959"/>
      <c r="N8" s="959"/>
      <c r="O8" s="959"/>
      <c r="P8" s="959"/>
      <c r="Q8" s="959"/>
      <c r="R8" s="959"/>
      <c r="S8" s="959"/>
      <c r="T8" s="959"/>
      <c r="U8" s="959"/>
      <c r="V8" s="959"/>
      <c r="W8" s="959"/>
      <c r="X8" s="959"/>
      <c r="Y8" s="959"/>
      <c r="Z8" s="959"/>
      <c r="AA8" s="959"/>
      <c r="AB8" s="959"/>
      <c r="AC8" s="959"/>
      <c r="AD8" s="959"/>
      <c r="AE8" s="959"/>
      <c r="AF8" s="959"/>
      <c r="AG8" s="959"/>
      <c r="AH8" s="959"/>
      <c r="AI8" s="959"/>
      <c r="AJ8" s="959"/>
      <c r="AK8" s="959"/>
      <c r="AL8" s="959"/>
      <c r="AM8" s="959"/>
      <c r="AN8" s="959"/>
      <c r="AO8" s="959"/>
      <c r="AP8" s="959"/>
      <c r="AQ8" s="959"/>
      <c r="AR8" s="959"/>
      <c r="AS8" s="959"/>
      <c r="AT8" s="959"/>
      <c r="AU8" s="959"/>
      <c r="AV8" s="959"/>
      <c r="AW8" s="959"/>
      <c r="AX8" s="959"/>
      <c r="AY8" s="959"/>
      <c r="AZ8" s="959"/>
      <c r="BA8" s="959"/>
      <c r="BB8" s="959"/>
      <c r="BC8" s="959"/>
      <c r="BD8" s="959"/>
      <c r="BE8" s="959"/>
      <c r="BF8" s="959"/>
      <c r="BG8" s="959"/>
      <c r="BH8" s="959"/>
      <c r="BI8" s="959"/>
      <c r="BJ8" s="959"/>
      <c r="BK8" s="959"/>
      <c r="BL8" s="959"/>
      <c r="BM8" s="959"/>
      <c r="BN8" s="959"/>
      <c r="BO8" s="959"/>
      <c r="BP8" s="959"/>
      <c r="BQ8" s="959"/>
      <c r="BR8" s="959"/>
      <c r="BS8" s="959"/>
      <c r="BT8" s="959"/>
      <c r="BU8" s="959"/>
      <c r="BV8" s="959"/>
      <c r="BW8" s="959"/>
      <c r="BX8" s="959"/>
      <c r="BY8" s="959"/>
      <c r="BZ8" s="959"/>
      <c r="CA8" s="959"/>
      <c r="CB8" s="959"/>
      <c r="CC8" s="959"/>
      <c r="CD8" s="959"/>
      <c r="CE8" s="959"/>
      <c r="CF8" s="959"/>
      <c r="CG8" s="959"/>
      <c r="CH8" s="959"/>
      <c r="CI8" s="959"/>
      <c r="CJ8" s="959"/>
      <c r="CK8" s="959"/>
      <c r="CL8" s="959"/>
      <c r="CM8" s="959"/>
      <c r="CN8" s="959"/>
      <c r="CO8" s="959"/>
      <c r="CP8" s="959"/>
      <c r="CQ8" s="960"/>
    </row>
    <row r="9" spans="1:96" ht="16" x14ac:dyDescent="0.2">
      <c r="A9" s="961" t="s">
        <v>7</v>
      </c>
      <c r="B9" s="919" t="s">
        <v>8</v>
      </c>
      <c r="C9" s="919" t="s">
        <v>9</v>
      </c>
      <c r="D9" s="919" t="s">
        <v>10</v>
      </c>
      <c r="E9" s="966" t="s">
        <v>11</v>
      </c>
      <c r="F9" s="1140"/>
      <c r="G9" s="1140"/>
      <c r="H9" s="1140"/>
      <c r="I9" s="1141"/>
      <c r="J9" s="919" t="s">
        <v>13</v>
      </c>
      <c r="K9" s="850" t="s">
        <v>391</v>
      </c>
      <c r="L9" s="851"/>
      <c r="M9" s="852"/>
      <c r="N9" s="850" t="s">
        <v>392</v>
      </c>
      <c r="O9" s="851"/>
      <c r="P9" s="852"/>
      <c r="Q9" s="850" t="s">
        <v>393</v>
      </c>
      <c r="R9" s="851"/>
      <c r="S9" s="852"/>
      <c r="T9" s="905" t="s">
        <v>394</v>
      </c>
      <c r="U9" s="906"/>
      <c r="V9" s="907"/>
      <c r="W9" s="919" t="s">
        <v>499</v>
      </c>
      <c r="X9" s="919" t="s">
        <v>504</v>
      </c>
      <c r="Y9" s="850" t="s">
        <v>395</v>
      </c>
      <c r="Z9" s="851"/>
      <c r="AA9" s="852"/>
      <c r="AB9" s="850" t="s">
        <v>396</v>
      </c>
      <c r="AC9" s="851"/>
      <c r="AD9" s="852"/>
      <c r="AE9" s="850" t="s">
        <v>397</v>
      </c>
      <c r="AF9" s="851"/>
      <c r="AG9" s="852"/>
      <c r="AH9" s="905" t="s">
        <v>398</v>
      </c>
      <c r="AI9" s="906"/>
      <c r="AJ9" s="907"/>
      <c r="AK9" s="1059" t="s">
        <v>509</v>
      </c>
      <c r="AL9" s="1060"/>
      <c r="AM9" s="1061"/>
      <c r="AN9" s="919" t="s">
        <v>506</v>
      </c>
      <c r="AO9" s="919" t="s">
        <v>511</v>
      </c>
      <c r="AP9" s="850" t="s">
        <v>367</v>
      </c>
      <c r="AQ9" s="851"/>
      <c r="AR9" s="852"/>
      <c r="AS9" s="850" t="s">
        <v>368</v>
      </c>
      <c r="AT9" s="851"/>
      <c r="AU9" s="852"/>
      <c r="AV9" s="850" t="s">
        <v>369</v>
      </c>
      <c r="AW9" s="851"/>
      <c r="AX9" s="852"/>
      <c r="AY9" s="905" t="s">
        <v>370</v>
      </c>
      <c r="AZ9" s="906"/>
      <c r="BA9" s="907"/>
      <c r="BB9" s="850" t="s">
        <v>371</v>
      </c>
      <c r="BC9" s="851"/>
      <c r="BD9" s="852"/>
      <c r="BE9" s="850" t="s">
        <v>372</v>
      </c>
      <c r="BF9" s="851"/>
      <c r="BG9" s="852"/>
      <c r="BH9" s="850" t="s">
        <v>373</v>
      </c>
      <c r="BI9" s="851"/>
      <c r="BJ9" s="852"/>
      <c r="BK9" s="905" t="s">
        <v>374</v>
      </c>
      <c r="BL9" s="906"/>
      <c r="BM9" s="907"/>
      <c r="BN9" s="1059" t="s">
        <v>375</v>
      </c>
      <c r="BO9" s="1060"/>
      <c r="BP9" s="1061"/>
      <c r="BQ9" s="850" t="s">
        <v>627</v>
      </c>
      <c r="BR9" s="851"/>
      <c r="BS9" s="852"/>
      <c r="BT9" s="919" t="s">
        <v>628</v>
      </c>
      <c r="BU9" s="919" t="s">
        <v>629</v>
      </c>
      <c r="BV9" s="919" t="s">
        <v>349</v>
      </c>
      <c r="BW9" s="919" t="s">
        <v>385</v>
      </c>
      <c r="BX9" s="919" t="s">
        <v>152</v>
      </c>
      <c r="BY9" s="919" t="s">
        <v>153</v>
      </c>
      <c r="BZ9" s="919" t="s">
        <v>355</v>
      </c>
      <c r="CA9" s="919" t="s">
        <v>14</v>
      </c>
      <c r="CB9" s="919" t="s">
        <v>328</v>
      </c>
      <c r="CC9" s="919" t="s">
        <v>399</v>
      </c>
      <c r="CD9" s="919" t="s">
        <v>501</v>
      </c>
      <c r="CE9" s="919" t="s">
        <v>502</v>
      </c>
      <c r="CF9" s="919" t="s">
        <v>400</v>
      </c>
      <c r="CG9" s="919" t="s">
        <v>508</v>
      </c>
      <c r="CH9" s="919" t="s">
        <v>502</v>
      </c>
      <c r="CI9" s="919" t="s">
        <v>15</v>
      </c>
      <c r="CJ9" s="919" t="s">
        <v>623</v>
      </c>
      <c r="CK9" s="919" t="s">
        <v>502</v>
      </c>
      <c r="CL9" s="919" t="s">
        <v>16</v>
      </c>
      <c r="CM9" s="919" t="s">
        <v>630</v>
      </c>
      <c r="CN9" s="919" t="s">
        <v>502</v>
      </c>
      <c r="CO9" s="919" t="s">
        <v>17</v>
      </c>
      <c r="CP9" s="919" t="s">
        <v>18</v>
      </c>
      <c r="CQ9" s="952" t="s">
        <v>19</v>
      </c>
    </row>
    <row r="10" spans="1:96" ht="42.75" customHeight="1" x14ac:dyDescent="0.2">
      <c r="A10" s="962"/>
      <c r="B10" s="964"/>
      <c r="C10" s="964"/>
      <c r="D10" s="920"/>
      <c r="E10" s="955" t="s">
        <v>20</v>
      </c>
      <c r="F10" s="955" t="s">
        <v>21</v>
      </c>
      <c r="G10" s="955" t="s">
        <v>22</v>
      </c>
      <c r="H10" s="956" t="s">
        <v>23</v>
      </c>
      <c r="I10" s="1135"/>
      <c r="J10" s="920"/>
      <c r="K10" s="890" t="s">
        <v>376</v>
      </c>
      <c r="L10" s="892" t="s">
        <v>377</v>
      </c>
      <c r="M10" s="888" t="s">
        <v>378</v>
      </c>
      <c r="N10" s="890" t="s">
        <v>376</v>
      </c>
      <c r="O10" s="892" t="s">
        <v>377</v>
      </c>
      <c r="P10" s="888" t="s">
        <v>378</v>
      </c>
      <c r="Q10" s="890" t="s">
        <v>376</v>
      </c>
      <c r="R10" s="892" t="s">
        <v>377</v>
      </c>
      <c r="S10" s="888" t="s">
        <v>378</v>
      </c>
      <c r="T10" s="908" t="s">
        <v>376</v>
      </c>
      <c r="U10" s="910" t="s">
        <v>377</v>
      </c>
      <c r="V10" s="912" t="s">
        <v>378</v>
      </c>
      <c r="W10" s="920"/>
      <c r="X10" s="920"/>
      <c r="Y10" s="890" t="s">
        <v>376</v>
      </c>
      <c r="Z10" s="892" t="s">
        <v>377</v>
      </c>
      <c r="AA10" s="888" t="s">
        <v>378</v>
      </c>
      <c r="AB10" s="890" t="s">
        <v>376</v>
      </c>
      <c r="AC10" s="892" t="s">
        <v>377</v>
      </c>
      <c r="AD10" s="888" t="s">
        <v>378</v>
      </c>
      <c r="AE10" s="890" t="s">
        <v>376</v>
      </c>
      <c r="AF10" s="892" t="s">
        <v>377</v>
      </c>
      <c r="AG10" s="888" t="s">
        <v>378</v>
      </c>
      <c r="AH10" s="908" t="s">
        <v>376</v>
      </c>
      <c r="AI10" s="910" t="s">
        <v>377</v>
      </c>
      <c r="AJ10" s="912" t="s">
        <v>378</v>
      </c>
      <c r="AK10" s="1062" t="s">
        <v>376</v>
      </c>
      <c r="AL10" s="1064" t="s">
        <v>377</v>
      </c>
      <c r="AM10" s="1066" t="s">
        <v>378</v>
      </c>
      <c r="AN10" s="920"/>
      <c r="AO10" s="920"/>
      <c r="AP10" s="890" t="s">
        <v>376</v>
      </c>
      <c r="AQ10" s="892" t="s">
        <v>377</v>
      </c>
      <c r="AR10" s="888" t="s">
        <v>378</v>
      </c>
      <c r="AS10" s="890" t="s">
        <v>376</v>
      </c>
      <c r="AT10" s="892" t="s">
        <v>377</v>
      </c>
      <c r="AU10" s="888" t="s">
        <v>378</v>
      </c>
      <c r="AV10" s="890" t="s">
        <v>376</v>
      </c>
      <c r="AW10" s="892" t="s">
        <v>377</v>
      </c>
      <c r="AX10" s="888" t="s">
        <v>378</v>
      </c>
      <c r="AY10" s="908" t="s">
        <v>376</v>
      </c>
      <c r="AZ10" s="910" t="s">
        <v>377</v>
      </c>
      <c r="BA10" s="912" t="s">
        <v>378</v>
      </c>
      <c r="BB10" s="890" t="s">
        <v>376</v>
      </c>
      <c r="BC10" s="892" t="s">
        <v>377</v>
      </c>
      <c r="BD10" s="888" t="s">
        <v>378</v>
      </c>
      <c r="BE10" s="890" t="s">
        <v>376</v>
      </c>
      <c r="BF10" s="892" t="s">
        <v>377</v>
      </c>
      <c r="BG10" s="888" t="s">
        <v>378</v>
      </c>
      <c r="BH10" s="890" t="s">
        <v>376</v>
      </c>
      <c r="BI10" s="892" t="s">
        <v>377</v>
      </c>
      <c r="BJ10" s="888" t="s">
        <v>378</v>
      </c>
      <c r="BK10" s="908" t="s">
        <v>376</v>
      </c>
      <c r="BL10" s="910" t="s">
        <v>377</v>
      </c>
      <c r="BM10" s="912" t="s">
        <v>378</v>
      </c>
      <c r="BN10" s="1062" t="s">
        <v>376</v>
      </c>
      <c r="BO10" s="1064" t="s">
        <v>377</v>
      </c>
      <c r="BP10" s="1066" t="s">
        <v>378</v>
      </c>
      <c r="BQ10" s="853" t="s">
        <v>376</v>
      </c>
      <c r="BR10" s="855" t="s">
        <v>377</v>
      </c>
      <c r="BS10" s="857" t="s">
        <v>378</v>
      </c>
      <c r="BT10" s="920"/>
      <c r="BU10" s="920"/>
      <c r="BV10" s="920"/>
      <c r="BW10" s="920"/>
      <c r="BX10" s="920"/>
      <c r="BY10" s="920"/>
      <c r="BZ10" s="920"/>
      <c r="CA10" s="920"/>
      <c r="CB10" s="920"/>
      <c r="CC10" s="920"/>
      <c r="CD10" s="920"/>
      <c r="CE10" s="920"/>
      <c r="CF10" s="920"/>
      <c r="CG10" s="920"/>
      <c r="CH10" s="920"/>
      <c r="CI10" s="920"/>
      <c r="CJ10" s="920"/>
      <c r="CK10" s="920"/>
      <c r="CL10" s="920"/>
      <c r="CM10" s="920"/>
      <c r="CN10" s="920"/>
      <c r="CO10" s="920"/>
      <c r="CP10" s="920"/>
      <c r="CQ10" s="953"/>
    </row>
    <row r="11" spans="1:96" ht="33" customHeight="1" thickBot="1" x14ac:dyDescent="0.25">
      <c r="A11" s="963"/>
      <c r="B11" s="965"/>
      <c r="C11" s="965"/>
      <c r="D11" s="921"/>
      <c r="E11" s="921"/>
      <c r="F11" s="921"/>
      <c r="G11" s="921"/>
      <c r="H11" s="3" t="s">
        <v>24</v>
      </c>
      <c r="I11" s="3" t="s">
        <v>25</v>
      </c>
      <c r="J11" s="921"/>
      <c r="K11" s="891"/>
      <c r="L11" s="893"/>
      <c r="M11" s="889"/>
      <c r="N11" s="891"/>
      <c r="O11" s="893"/>
      <c r="P11" s="889"/>
      <c r="Q11" s="891"/>
      <c r="R11" s="893"/>
      <c r="S11" s="889"/>
      <c r="T11" s="909"/>
      <c r="U11" s="911"/>
      <c r="V11" s="913"/>
      <c r="W11" s="921"/>
      <c r="X11" s="921"/>
      <c r="Y11" s="891"/>
      <c r="Z11" s="893"/>
      <c r="AA11" s="889"/>
      <c r="AB11" s="891"/>
      <c r="AC11" s="893"/>
      <c r="AD11" s="889"/>
      <c r="AE11" s="891"/>
      <c r="AF11" s="893"/>
      <c r="AG11" s="889"/>
      <c r="AH11" s="909"/>
      <c r="AI11" s="911"/>
      <c r="AJ11" s="913"/>
      <c r="AK11" s="1063"/>
      <c r="AL11" s="1065"/>
      <c r="AM11" s="1067"/>
      <c r="AN11" s="921"/>
      <c r="AO11" s="921"/>
      <c r="AP11" s="891"/>
      <c r="AQ11" s="893"/>
      <c r="AR11" s="889"/>
      <c r="AS11" s="891"/>
      <c r="AT11" s="893"/>
      <c r="AU11" s="889"/>
      <c r="AV11" s="891"/>
      <c r="AW11" s="893"/>
      <c r="AX11" s="889"/>
      <c r="AY11" s="909"/>
      <c r="AZ11" s="911"/>
      <c r="BA11" s="913"/>
      <c r="BB11" s="891"/>
      <c r="BC11" s="893"/>
      <c r="BD11" s="889"/>
      <c r="BE11" s="891"/>
      <c r="BF11" s="893"/>
      <c r="BG11" s="889"/>
      <c r="BH11" s="891"/>
      <c r="BI11" s="893"/>
      <c r="BJ11" s="889"/>
      <c r="BK11" s="909"/>
      <c r="BL11" s="911"/>
      <c r="BM11" s="913"/>
      <c r="BN11" s="1063"/>
      <c r="BO11" s="1065"/>
      <c r="BP11" s="1067"/>
      <c r="BQ11" s="854"/>
      <c r="BR11" s="856"/>
      <c r="BS11" s="858"/>
      <c r="BT11" s="921"/>
      <c r="BU11" s="921"/>
      <c r="BV11" s="921"/>
      <c r="BW11" s="921"/>
      <c r="BX11" s="921"/>
      <c r="BY11" s="921"/>
      <c r="BZ11" s="921"/>
      <c r="CA11" s="921"/>
      <c r="CB11" s="921"/>
      <c r="CC11" s="921"/>
      <c r="CD11" s="921"/>
      <c r="CE11" s="921"/>
      <c r="CF11" s="921"/>
      <c r="CG11" s="921"/>
      <c r="CH11" s="921"/>
      <c r="CI11" s="921"/>
      <c r="CJ11" s="921"/>
      <c r="CK11" s="921"/>
      <c r="CL11" s="921"/>
      <c r="CM11" s="921"/>
      <c r="CN11" s="921"/>
      <c r="CO11" s="921"/>
      <c r="CP11" s="921"/>
      <c r="CQ11" s="954"/>
    </row>
    <row r="12" spans="1:96" ht="33" customHeight="1" thickBot="1" x14ac:dyDescent="0.25">
      <c r="A12" s="54" t="s">
        <v>127</v>
      </c>
      <c r="B12" s="55"/>
      <c r="C12" s="55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  <c r="CP12" s="55"/>
      <c r="CQ12" s="57"/>
    </row>
    <row r="13" spans="1:96" ht="59" customHeight="1" x14ac:dyDescent="0.2">
      <c r="A13" s="981" t="s">
        <v>27</v>
      </c>
      <c r="B13" s="983" t="s">
        <v>334</v>
      </c>
      <c r="C13" s="983" t="s">
        <v>198</v>
      </c>
      <c r="D13" s="1154" t="s">
        <v>174</v>
      </c>
      <c r="E13" s="1149" t="s">
        <v>128</v>
      </c>
      <c r="F13" s="1154" t="s">
        <v>129</v>
      </c>
      <c r="G13" s="983" t="s">
        <v>30</v>
      </c>
      <c r="H13" s="1424">
        <v>1</v>
      </c>
      <c r="I13" s="1430">
        <v>2020</v>
      </c>
      <c r="J13" s="1424">
        <v>0.88</v>
      </c>
      <c r="K13" s="1424"/>
      <c r="L13" s="1424"/>
      <c r="M13" s="1424"/>
      <c r="N13" s="1424"/>
      <c r="O13" s="1424"/>
      <c r="P13" s="1424"/>
      <c r="Q13" s="1424"/>
      <c r="R13" s="1424"/>
      <c r="S13" s="1424"/>
      <c r="T13" s="1424"/>
      <c r="U13" s="1424"/>
      <c r="V13" s="1424">
        <v>0</v>
      </c>
      <c r="W13" s="1424">
        <v>0.88</v>
      </c>
      <c r="X13" s="1424">
        <v>0</v>
      </c>
      <c r="Y13" s="1424"/>
      <c r="Z13" s="1424"/>
      <c r="AA13" s="1424"/>
      <c r="AB13" s="1424"/>
      <c r="AC13" s="1424"/>
      <c r="AD13" s="1424"/>
      <c r="AE13" s="1424"/>
      <c r="AF13" s="1424"/>
      <c r="AG13" s="1424"/>
      <c r="AH13" s="1424"/>
      <c r="AI13" s="1424"/>
      <c r="AJ13" s="1424"/>
      <c r="AK13" s="1429">
        <v>178</v>
      </c>
      <c r="AL13" s="1429">
        <v>195</v>
      </c>
      <c r="AM13" s="1424">
        <f>AK13/AL13</f>
        <v>0.9128205128205128</v>
      </c>
      <c r="AN13" s="1424">
        <v>0.88</v>
      </c>
      <c r="AO13" s="1424">
        <v>0.5</v>
      </c>
      <c r="AP13" s="1424"/>
      <c r="AQ13" s="1424"/>
      <c r="AR13" s="1424"/>
      <c r="AS13" s="1424"/>
      <c r="AT13" s="1424"/>
      <c r="AU13" s="1424"/>
      <c r="AV13" s="1424"/>
      <c r="AW13" s="1424"/>
      <c r="AX13" s="1424"/>
      <c r="AY13" s="1429">
        <f>141*96.5/100</f>
        <v>136.065</v>
      </c>
      <c r="AZ13" s="1429">
        <v>141</v>
      </c>
      <c r="BA13" s="1439">
        <f>AY13/AZ13</f>
        <v>0.96499999999999997</v>
      </c>
      <c r="BB13" s="1424"/>
      <c r="BC13" s="1424"/>
      <c r="BD13" s="1424"/>
      <c r="BE13" s="1424"/>
      <c r="BF13" s="1424"/>
      <c r="BG13" s="1424"/>
      <c r="BH13" s="1424"/>
      <c r="BI13" s="1424"/>
      <c r="BJ13" s="1424"/>
      <c r="BK13" s="1429">
        <f>126*92.1/100</f>
        <v>116.04599999999999</v>
      </c>
      <c r="BL13" s="1429">
        <v>126</v>
      </c>
      <c r="BM13" s="1439">
        <f>BK13/BL13</f>
        <v>0.92099999999999993</v>
      </c>
      <c r="BN13" s="1429">
        <f>AY13+BK13</f>
        <v>252.11099999999999</v>
      </c>
      <c r="BO13" s="1429">
        <f>AZ13+BL13</f>
        <v>267</v>
      </c>
      <c r="BP13" s="1424">
        <f>BN13/BO13</f>
        <v>0.94423595505617974</v>
      </c>
      <c r="BQ13" s="1450">
        <f>BN13+AK13</f>
        <v>430.11099999999999</v>
      </c>
      <c r="BR13" s="1450">
        <f>BO13+AL13</f>
        <v>462</v>
      </c>
      <c r="BS13" s="1451">
        <f>BQ13/BR13</f>
        <v>0.9309761904761904</v>
      </c>
      <c r="BT13" s="1424">
        <v>0.88</v>
      </c>
      <c r="BU13" s="1424">
        <v>1</v>
      </c>
      <c r="BV13" s="1441">
        <v>6.6E-3</v>
      </c>
      <c r="BW13" s="1443">
        <f>BU13*BV13</f>
        <v>6.6E-3</v>
      </c>
      <c r="BX13" s="1424">
        <v>0.88</v>
      </c>
      <c r="BY13" s="1424">
        <v>0.88</v>
      </c>
      <c r="BZ13" s="1424">
        <v>0.88</v>
      </c>
      <c r="CA13" s="8" t="s">
        <v>324</v>
      </c>
      <c r="CB13" s="58">
        <v>0.2</v>
      </c>
      <c r="CC13" s="246">
        <v>0.05</v>
      </c>
      <c r="CD13" s="420">
        <v>0.05</v>
      </c>
      <c r="CE13" s="420" t="s">
        <v>610</v>
      </c>
      <c r="CF13" s="246">
        <v>0.05</v>
      </c>
      <c r="CG13" s="420">
        <v>0.05</v>
      </c>
      <c r="CH13" s="420" t="s">
        <v>610</v>
      </c>
      <c r="CI13" s="246">
        <v>0.05</v>
      </c>
      <c r="CJ13" s="447">
        <v>0.05</v>
      </c>
      <c r="CK13" s="447" t="s">
        <v>610</v>
      </c>
      <c r="CL13" s="246">
        <v>0.05</v>
      </c>
      <c r="CM13" s="482">
        <v>0.05</v>
      </c>
      <c r="CN13" s="482" t="s">
        <v>610</v>
      </c>
      <c r="CO13" s="983"/>
      <c r="CP13" s="983" t="s">
        <v>130</v>
      </c>
      <c r="CQ13" s="1431"/>
    </row>
    <row r="14" spans="1:96" ht="59" customHeight="1" x14ac:dyDescent="0.2">
      <c r="A14" s="982"/>
      <c r="B14" s="984"/>
      <c r="C14" s="984"/>
      <c r="D14" s="836"/>
      <c r="E14" s="998"/>
      <c r="F14" s="836"/>
      <c r="G14" s="984"/>
      <c r="H14" s="1422"/>
      <c r="I14" s="1157"/>
      <c r="J14" s="1422"/>
      <c r="K14" s="1422"/>
      <c r="L14" s="1422"/>
      <c r="M14" s="1422"/>
      <c r="N14" s="1422"/>
      <c r="O14" s="1422"/>
      <c r="P14" s="1422"/>
      <c r="Q14" s="1422"/>
      <c r="R14" s="1422"/>
      <c r="S14" s="1422"/>
      <c r="T14" s="1422"/>
      <c r="U14" s="1422"/>
      <c r="V14" s="1422"/>
      <c r="W14" s="1422"/>
      <c r="X14" s="1422"/>
      <c r="Y14" s="1422"/>
      <c r="Z14" s="1422"/>
      <c r="AA14" s="1422"/>
      <c r="AB14" s="1422"/>
      <c r="AC14" s="1422"/>
      <c r="AD14" s="1422"/>
      <c r="AE14" s="1422"/>
      <c r="AF14" s="1422"/>
      <c r="AG14" s="1422"/>
      <c r="AH14" s="1422"/>
      <c r="AI14" s="1422"/>
      <c r="AJ14" s="1422"/>
      <c r="AK14" s="1425"/>
      <c r="AL14" s="1425"/>
      <c r="AM14" s="1422"/>
      <c r="AN14" s="1422"/>
      <c r="AO14" s="1422"/>
      <c r="AP14" s="1422"/>
      <c r="AQ14" s="1422"/>
      <c r="AR14" s="1422"/>
      <c r="AS14" s="1422"/>
      <c r="AT14" s="1422"/>
      <c r="AU14" s="1422"/>
      <c r="AV14" s="1422"/>
      <c r="AW14" s="1422"/>
      <c r="AX14" s="1422"/>
      <c r="AY14" s="1425"/>
      <c r="AZ14" s="1425"/>
      <c r="BA14" s="1440"/>
      <c r="BB14" s="1422"/>
      <c r="BC14" s="1422"/>
      <c r="BD14" s="1422"/>
      <c r="BE14" s="1422"/>
      <c r="BF14" s="1422"/>
      <c r="BG14" s="1422"/>
      <c r="BH14" s="1422"/>
      <c r="BI14" s="1422"/>
      <c r="BJ14" s="1422"/>
      <c r="BK14" s="1425"/>
      <c r="BL14" s="1425"/>
      <c r="BM14" s="1440"/>
      <c r="BN14" s="1425"/>
      <c r="BO14" s="1425"/>
      <c r="BP14" s="1422"/>
      <c r="BQ14" s="1125"/>
      <c r="BR14" s="1125"/>
      <c r="BS14" s="1160"/>
      <c r="BT14" s="1422"/>
      <c r="BU14" s="1422"/>
      <c r="BV14" s="1442"/>
      <c r="BW14" s="1444"/>
      <c r="BX14" s="1422"/>
      <c r="BY14" s="1422"/>
      <c r="BZ14" s="1422"/>
      <c r="CA14" s="13" t="s">
        <v>323</v>
      </c>
      <c r="CB14" s="34">
        <v>0.2</v>
      </c>
      <c r="CC14" s="245">
        <v>0.05</v>
      </c>
      <c r="CD14" s="419">
        <v>0.05</v>
      </c>
      <c r="CE14" s="419" t="s">
        <v>611</v>
      </c>
      <c r="CF14" s="245">
        <v>0.05</v>
      </c>
      <c r="CG14" s="419">
        <v>0.05</v>
      </c>
      <c r="CH14" s="419" t="s">
        <v>611</v>
      </c>
      <c r="CI14" s="245">
        <v>0.05</v>
      </c>
      <c r="CJ14" s="446">
        <v>0.05</v>
      </c>
      <c r="CK14" s="446" t="s">
        <v>611</v>
      </c>
      <c r="CL14" s="245">
        <v>0.05</v>
      </c>
      <c r="CM14" s="481">
        <v>0.05</v>
      </c>
      <c r="CN14" s="481" t="s">
        <v>611</v>
      </c>
      <c r="CO14" s="984"/>
      <c r="CP14" s="984"/>
      <c r="CQ14" s="1134"/>
    </row>
    <row r="15" spans="1:96" ht="59" customHeight="1" x14ac:dyDescent="0.2">
      <c r="A15" s="982"/>
      <c r="B15" s="984"/>
      <c r="C15" s="984"/>
      <c r="D15" s="836"/>
      <c r="E15" s="998"/>
      <c r="F15" s="836"/>
      <c r="G15" s="984"/>
      <c r="H15" s="1422"/>
      <c r="I15" s="1157"/>
      <c r="J15" s="1422"/>
      <c r="K15" s="1422"/>
      <c r="L15" s="1422"/>
      <c r="M15" s="1422"/>
      <c r="N15" s="1422"/>
      <c r="O15" s="1422"/>
      <c r="P15" s="1422"/>
      <c r="Q15" s="1422"/>
      <c r="R15" s="1422"/>
      <c r="S15" s="1422"/>
      <c r="T15" s="1422"/>
      <c r="U15" s="1422"/>
      <c r="V15" s="1422"/>
      <c r="W15" s="1422"/>
      <c r="X15" s="1422"/>
      <c r="Y15" s="1422"/>
      <c r="Z15" s="1422"/>
      <c r="AA15" s="1422"/>
      <c r="AB15" s="1422"/>
      <c r="AC15" s="1422"/>
      <c r="AD15" s="1422"/>
      <c r="AE15" s="1422"/>
      <c r="AF15" s="1422"/>
      <c r="AG15" s="1422"/>
      <c r="AH15" s="1422"/>
      <c r="AI15" s="1422"/>
      <c r="AJ15" s="1422"/>
      <c r="AK15" s="1425"/>
      <c r="AL15" s="1425"/>
      <c r="AM15" s="1422"/>
      <c r="AN15" s="1422"/>
      <c r="AO15" s="1422"/>
      <c r="AP15" s="1422"/>
      <c r="AQ15" s="1422"/>
      <c r="AR15" s="1422"/>
      <c r="AS15" s="1422"/>
      <c r="AT15" s="1422"/>
      <c r="AU15" s="1422"/>
      <c r="AV15" s="1422"/>
      <c r="AW15" s="1422"/>
      <c r="AX15" s="1422"/>
      <c r="AY15" s="1425"/>
      <c r="AZ15" s="1425"/>
      <c r="BA15" s="1440"/>
      <c r="BB15" s="1422"/>
      <c r="BC15" s="1422"/>
      <c r="BD15" s="1422"/>
      <c r="BE15" s="1422"/>
      <c r="BF15" s="1422"/>
      <c r="BG15" s="1422"/>
      <c r="BH15" s="1422"/>
      <c r="BI15" s="1422"/>
      <c r="BJ15" s="1422"/>
      <c r="BK15" s="1425"/>
      <c r="BL15" s="1425"/>
      <c r="BM15" s="1440"/>
      <c r="BN15" s="1425"/>
      <c r="BO15" s="1425"/>
      <c r="BP15" s="1422"/>
      <c r="BQ15" s="1125"/>
      <c r="BR15" s="1125"/>
      <c r="BS15" s="1160"/>
      <c r="BT15" s="1422"/>
      <c r="BU15" s="1422"/>
      <c r="BV15" s="1442"/>
      <c r="BW15" s="1444"/>
      <c r="BX15" s="1422"/>
      <c r="BY15" s="1422"/>
      <c r="BZ15" s="1422"/>
      <c r="CA15" s="13" t="s">
        <v>322</v>
      </c>
      <c r="CB15" s="34">
        <v>0.2</v>
      </c>
      <c r="CC15" s="245">
        <v>0.05</v>
      </c>
      <c r="CD15" s="419">
        <v>0.05</v>
      </c>
      <c r="CE15" s="419" t="s">
        <v>612</v>
      </c>
      <c r="CF15" s="245">
        <v>0.05</v>
      </c>
      <c r="CG15" s="419">
        <v>0.05</v>
      </c>
      <c r="CH15" s="419" t="s">
        <v>612</v>
      </c>
      <c r="CI15" s="245">
        <v>0.05</v>
      </c>
      <c r="CJ15" s="446">
        <v>0.05</v>
      </c>
      <c r="CK15" s="446" t="s">
        <v>612</v>
      </c>
      <c r="CL15" s="245">
        <v>0.05</v>
      </c>
      <c r="CM15" s="481">
        <v>0.05</v>
      </c>
      <c r="CN15" s="481" t="s">
        <v>612</v>
      </c>
      <c r="CO15" s="984"/>
      <c r="CP15" s="984"/>
      <c r="CQ15" s="1134"/>
    </row>
    <row r="16" spans="1:96" ht="59" customHeight="1" x14ac:dyDescent="0.2">
      <c r="A16" s="982"/>
      <c r="B16" s="984"/>
      <c r="C16" s="984"/>
      <c r="D16" s="836"/>
      <c r="E16" s="998"/>
      <c r="F16" s="836"/>
      <c r="G16" s="984"/>
      <c r="H16" s="1422"/>
      <c r="I16" s="1157"/>
      <c r="J16" s="1422"/>
      <c r="K16" s="1422"/>
      <c r="L16" s="1422"/>
      <c r="M16" s="1422"/>
      <c r="N16" s="1422"/>
      <c r="O16" s="1422"/>
      <c r="P16" s="1422"/>
      <c r="Q16" s="1422"/>
      <c r="R16" s="1422"/>
      <c r="S16" s="1422"/>
      <c r="T16" s="1422"/>
      <c r="U16" s="1422"/>
      <c r="V16" s="1422"/>
      <c r="W16" s="1422"/>
      <c r="X16" s="1422"/>
      <c r="Y16" s="1422"/>
      <c r="Z16" s="1422"/>
      <c r="AA16" s="1422"/>
      <c r="AB16" s="1422"/>
      <c r="AC16" s="1422"/>
      <c r="AD16" s="1422"/>
      <c r="AE16" s="1422"/>
      <c r="AF16" s="1422"/>
      <c r="AG16" s="1422"/>
      <c r="AH16" s="1422"/>
      <c r="AI16" s="1422"/>
      <c r="AJ16" s="1422"/>
      <c r="AK16" s="1425"/>
      <c r="AL16" s="1425"/>
      <c r="AM16" s="1422"/>
      <c r="AN16" s="1422"/>
      <c r="AO16" s="1422"/>
      <c r="AP16" s="1422"/>
      <c r="AQ16" s="1422"/>
      <c r="AR16" s="1422"/>
      <c r="AS16" s="1422"/>
      <c r="AT16" s="1422"/>
      <c r="AU16" s="1422"/>
      <c r="AV16" s="1422"/>
      <c r="AW16" s="1422"/>
      <c r="AX16" s="1422"/>
      <c r="AY16" s="1425"/>
      <c r="AZ16" s="1425"/>
      <c r="BA16" s="1440"/>
      <c r="BB16" s="1422"/>
      <c r="BC16" s="1422"/>
      <c r="BD16" s="1422"/>
      <c r="BE16" s="1422"/>
      <c r="BF16" s="1422"/>
      <c r="BG16" s="1422"/>
      <c r="BH16" s="1422"/>
      <c r="BI16" s="1422"/>
      <c r="BJ16" s="1422"/>
      <c r="BK16" s="1425"/>
      <c r="BL16" s="1425"/>
      <c r="BM16" s="1440"/>
      <c r="BN16" s="1425"/>
      <c r="BO16" s="1425"/>
      <c r="BP16" s="1422"/>
      <c r="BQ16" s="1125"/>
      <c r="BR16" s="1125"/>
      <c r="BS16" s="1160"/>
      <c r="BT16" s="1422"/>
      <c r="BU16" s="1422"/>
      <c r="BV16" s="1442"/>
      <c r="BW16" s="1444"/>
      <c r="BX16" s="1422"/>
      <c r="BY16" s="1422"/>
      <c r="BZ16" s="1422"/>
      <c r="CA16" s="13" t="s">
        <v>321</v>
      </c>
      <c r="CB16" s="34">
        <v>0.2</v>
      </c>
      <c r="CC16" s="245">
        <v>0.05</v>
      </c>
      <c r="CD16" s="419">
        <v>0.05</v>
      </c>
      <c r="CE16" s="419" t="s">
        <v>613</v>
      </c>
      <c r="CF16" s="245">
        <v>0.05</v>
      </c>
      <c r="CG16" s="419">
        <v>0.05</v>
      </c>
      <c r="CH16" s="419" t="s">
        <v>613</v>
      </c>
      <c r="CI16" s="245">
        <v>0.05</v>
      </c>
      <c r="CJ16" s="446">
        <v>0.05</v>
      </c>
      <c r="CK16" s="446" t="s">
        <v>613</v>
      </c>
      <c r="CL16" s="245">
        <v>0.05</v>
      </c>
      <c r="CM16" s="481">
        <v>0.05</v>
      </c>
      <c r="CN16" s="481" t="s">
        <v>613</v>
      </c>
      <c r="CO16" s="984"/>
      <c r="CP16" s="984"/>
      <c r="CQ16" s="1134"/>
    </row>
    <row r="17" spans="1:95" ht="59" customHeight="1" x14ac:dyDescent="0.2">
      <c r="A17" s="982"/>
      <c r="B17" s="984"/>
      <c r="C17" s="984"/>
      <c r="D17" s="836"/>
      <c r="E17" s="998"/>
      <c r="F17" s="836"/>
      <c r="G17" s="984"/>
      <c r="H17" s="1422"/>
      <c r="I17" s="1157"/>
      <c r="J17" s="1422"/>
      <c r="K17" s="1422"/>
      <c r="L17" s="1422"/>
      <c r="M17" s="1422"/>
      <c r="N17" s="1422"/>
      <c r="O17" s="1422"/>
      <c r="P17" s="1422"/>
      <c r="Q17" s="1422"/>
      <c r="R17" s="1422"/>
      <c r="S17" s="1422"/>
      <c r="T17" s="1422"/>
      <c r="U17" s="1422"/>
      <c r="V17" s="1422"/>
      <c r="W17" s="1422"/>
      <c r="X17" s="1422"/>
      <c r="Y17" s="1422"/>
      <c r="Z17" s="1422"/>
      <c r="AA17" s="1422"/>
      <c r="AB17" s="1422"/>
      <c r="AC17" s="1422"/>
      <c r="AD17" s="1422"/>
      <c r="AE17" s="1422"/>
      <c r="AF17" s="1422"/>
      <c r="AG17" s="1422"/>
      <c r="AH17" s="1422"/>
      <c r="AI17" s="1422"/>
      <c r="AJ17" s="1422"/>
      <c r="AK17" s="1425"/>
      <c r="AL17" s="1425"/>
      <c r="AM17" s="1422"/>
      <c r="AN17" s="1422"/>
      <c r="AO17" s="1422"/>
      <c r="AP17" s="1422"/>
      <c r="AQ17" s="1422"/>
      <c r="AR17" s="1422"/>
      <c r="AS17" s="1422"/>
      <c r="AT17" s="1422"/>
      <c r="AU17" s="1422"/>
      <c r="AV17" s="1422"/>
      <c r="AW17" s="1422"/>
      <c r="AX17" s="1422"/>
      <c r="AY17" s="1425"/>
      <c r="AZ17" s="1425"/>
      <c r="BA17" s="1440"/>
      <c r="BB17" s="1422"/>
      <c r="BC17" s="1422"/>
      <c r="BD17" s="1422"/>
      <c r="BE17" s="1422"/>
      <c r="BF17" s="1422"/>
      <c r="BG17" s="1422"/>
      <c r="BH17" s="1422"/>
      <c r="BI17" s="1422"/>
      <c r="BJ17" s="1422"/>
      <c r="BK17" s="1425"/>
      <c r="BL17" s="1425"/>
      <c r="BM17" s="1440"/>
      <c r="BN17" s="1425"/>
      <c r="BO17" s="1425"/>
      <c r="BP17" s="1422"/>
      <c r="BQ17" s="1125"/>
      <c r="BR17" s="1125"/>
      <c r="BS17" s="1160"/>
      <c r="BT17" s="1422"/>
      <c r="BU17" s="1422"/>
      <c r="BV17" s="1442"/>
      <c r="BW17" s="1444"/>
      <c r="BX17" s="1422"/>
      <c r="BY17" s="1422"/>
      <c r="BZ17" s="1422"/>
      <c r="CA17" s="13" t="s">
        <v>320</v>
      </c>
      <c r="CB17" s="34">
        <v>0.2</v>
      </c>
      <c r="CC17" s="245">
        <v>0.05</v>
      </c>
      <c r="CD17" s="419">
        <v>0.05</v>
      </c>
      <c r="CE17" s="419" t="s">
        <v>614</v>
      </c>
      <c r="CF17" s="245">
        <v>0.05</v>
      </c>
      <c r="CG17" s="419">
        <v>0.05</v>
      </c>
      <c r="CH17" s="419" t="s">
        <v>614</v>
      </c>
      <c r="CI17" s="245">
        <v>0.05</v>
      </c>
      <c r="CJ17" s="446">
        <v>0.05</v>
      </c>
      <c r="CK17" s="446" t="s">
        <v>614</v>
      </c>
      <c r="CL17" s="245">
        <v>0.05</v>
      </c>
      <c r="CM17" s="481">
        <v>0.05</v>
      </c>
      <c r="CN17" s="481" t="s">
        <v>614</v>
      </c>
      <c r="CO17" s="984"/>
      <c r="CP17" s="984"/>
      <c r="CQ17" s="1134"/>
    </row>
    <row r="18" spans="1:95" ht="34" x14ac:dyDescent="0.2">
      <c r="A18" s="982" t="s">
        <v>27</v>
      </c>
      <c r="B18" s="984" t="s">
        <v>334</v>
      </c>
      <c r="C18" s="984" t="s">
        <v>198</v>
      </c>
      <c r="D18" s="836" t="s">
        <v>175</v>
      </c>
      <c r="E18" s="998" t="s">
        <v>131</v>
      </c>
      <c r="F18" s="836" t="s">
        <v>132</v>
      </c>
      <c r="G18" s="984" t="s">
        <v>30</v>
      </c>
      <c r="H18" s="1047">
        <v>0.93</v>
      </c>
      <c r="I18" s="984">
        <v>2020</v>
      </c>
      <c r="J18" s="1047">
        <v>0.91</v>
      </c>
      <c r="K18" s="1047"/>
      <c r="L18" s="1047"/>
      <c r="M18" s="1047"/>
      <c r="N18" s="1047"/>
      <c r="O18" s="1047"/>
      <c r="P18" s="1047"/>
      <c r="Q18" s="1047"/>
      <c r="R18" s="1047"/>
      <c r="S18" s="1047"/>
      <c r="T18" s="1094"/>
      <c r="U18" s="1094"/>
      <c r="V18" s="1047"/>
      <c r="W18" s="1047">
        <v>0.91</v>
      </c>
      <c r="X18" s="1047">
        <v>0</v>
      </c>
      <c r="Y18" s="1047"/>
      <c r="Z18" s="1047"/>
      <c r="AA18" s="1047"/>
      <c r="AB18" s="1047"/>
      <c r="AC18" s="1047"/>
      <c r="AD18" s="1047"/>
      <c r="AE18" s="1047"/>
      <c r="AF18" s="1047"/>
      <c r="AG18" s="1047"/>
      <c r="AH18" s="1094"/>
      <c r="AI18" s="1094"/>
      <c r="AJ18" s="1047"/>
      <c r="AK18" s="1094">
        <v>202</v>
      </c>
      <c r="AL18" s="1094">
        <v>206</v>
      </c>
      <c r="AM18" s="1047">
        <f>AK18/AL18</f>
        <v>0.98058252427184467</v>
      </c>
      <c r="AN18" s="1047">
        <v>0.91</v>
      </c>
      <c r="AO18" s="1047">
        <v>0.5</v>
      </c>
      <c r="AP18" s="1047"/>
      <c r="AQ18" s="1047"/>
      <c r="AR18" s="1047"/>
      <c r="AS18" s="1047"/>
      <c r="AT18" s="1047"/>
      <c r="AU18" s="1047"/>
      <c r="AV18" s="1047"/>
      <c r="AW18" s="1047"/>
      <c r="AX18" s="1047"/>
      <c r="AY18" s="1094">
        <v>173</v>
      </c>
      <c r="AZ18" s="1094">
        <v>180</v>
      </c>
      <c r="BA18" s="1047">
        <f>AY18/AZ18</f>
        <v>0.96111111111111114</v>
      </c>
      <c r="BB18" s="1047"/>
      <c r="BC18" s="1047"/>
      <c r="BD18" s="1047"/>
      <c r="BE18" s="1047"/>
      <c r="BF18" s="1047"/>
      <c r="BG18" s="1047"/>
      <c r="BH18" s="1047"/>
      <c r="BI18" s="1047"/>
      <c r="BJ18" s="1047"/>
      <c r="BK18" s="1094">
        <v>127</v>
      </c>
      <c r="BL18" s="1094">
        <v>168</v>
      </c>
      <c r="BM18" s="1047">
        <f>BK18/BL18</f>
        <v>0.75595238095238093</v>
      </c>
      <c r="BN18" s="1094">
        <f>AY18+BK18</f>
        <v>300</v>
      </c>
      <c r="BO18" s="1094">
        <f>AZ18+BL18</f>
        <v>348</v>
      </c>
      <c r="BP18" s="1047">
        <f>BN18/BO18</f>
        <v>0.86206896551724133</v>
      </c>
      <c r="BQ18" s="1125">
        <f>BN18+AK18</f>
        <v>502</v>
      </c>
      <c r="BR18" s="1125">
        <f>BO18+AL18</f>
        <v>554</v>
      </c>
      <c r="BS18" s="1160">
        <f>BQ18/BR18</f>
        <v>0.90613718411552346</v>
      </c>
      <c r="BT18" s="1047">
        <v>0.91</v>
      </c>
      <c r="BU18" s="1047">
        <f>BS18/BT18</f>
        <v>0.99575514737969606</v>
      </c>
      <c r="BV18" s="1080">
        <v>6.6E-3</v>
      </c>
      <c r="BW18" s="1444">
        <f>BU18*BV18</f>
        <v>6.5719839727059939E-3</v>
      </c>
      <c r="BX18" s="1047">
        <v>0.91</v>
      </c>
      <c r="BY18" s="1047">
        <v>0.91</v>
      </c>
      <c r="BZ18" s="1047">
        <v>0.91</v>
      </c>
      <c r="CA18" s="13" t="s">
        <v>324</v>
      </c>
      <c r="CB18" s="34">
        <v>0.2</v>
      </c>
      <c r="CC18" s="245">
        <v>0.05</v>
      </c>
      <c r="CD18" s="419">
        <v>0.05</v>
      </c>
      <c r="CE18" s="419" t="s">
        <v>610</v>
      </c>
      <c r="CF18" s="245">
        <v>0.05</v>
      </c>
      <c r="CG18" s="419">
        <v>0.05</v>
      </c>
      <c r="CH18" s="419" t="s">
        <v>610</v>
      </c>
      <c r="CI18" s="245">
        <v>0.05</v>
      </c>
      <c r="CJ18" s="446">
        <v>0.05</v>
      </c>
      <c r="CK18" s="446" t="s">
        <v>610</v>
      </c>
      <c r="CL18" s="245">
        <v>0.05</v>
      </c>
      <c r="CM18" s="481">
        <v>0.05</v>
      </c>
      <c r="CN18" s="481" t="s">
        <v>610</v>
      </c>
      <c r="CO18" s="984"/>
      <c r="CP18" s="984" t="s">
        <v>130</v>
      </c>
      <c r="CQ18" s="1134"/>
    </row>
    <row r="19" spans="1:95" ht="34" x14ac:dyDescent="0.2">
      <c r="A19" s="982"/>
      <c r="B19" s="984"/>
      <c r="C19" s="984"/>
      <c r="D19" s="836"/>
      <c r="E19" s="998"/>
      <c r="F19" s="836"/>
      <c r="G19" s="984"/>
      <c r="H19" s="1047"/>
      <c r="I19" s="984"/>
      <c r="J19" s="1047"/>
      <c r="K19" s="1047"/>
      <c r="L19" s="1047"/>
      <c r="M19" s="1047"/>
      <c r="N19" s="1047"/>
      <c r="O19" s="1047"/>
      <c r="P19" s="1047"/>
      <c r="Q19" s="1047"/>
      <c r="R19" s="1047"/>
      <c r="S19" s="1047"/>
      <c r="T19" s="1094"/>
      <c r="U19" s="1094"/>
      <c r="V19" s="1047"/>
      <c r="W19" s="1047"/>
      <c r="X19" s="1047"/>
      <c r="Y19" s="1047"/>
      <c r="Z19" s="1047"/>
      <c r="AA19" s="1047"/>
      <c r="AB19" s="1047"/>
      <c r="AC19" s="1047"/>
      <c r="AD19" s="1047"/>
      <c r="AE19" s="1047"/>
      <c r="AF19" s="1047"/>
      <c r="AG19" s="1047"/>
      <c r="AH19" s="1094"/>
      <c r="AI19" s="1094"/>
      <c r="AJ19" s="1047"/>
      <c r="AK19" s="1094"/>
      <c r="AL19" s="1094"/>
      <c r="AM19" s="1047"/>
      <c r="AN19" s="1047"/>
      <c r="AO19" s="1047"/>
      <c r="AP19" s="1047"/>
      <c r="AQ19" s="1047"/>
      <c r="AR19" s="1047"/>
      <c r="AS19" s="1047"/>
      <c r="AT19" s="1047"/>
      <c r="AU19" s="1047"/>
      <c r="AV19" s="1047"/>
      <c r="AW19" s="1047"/>
      <c r="AX19" s="1047"/>
      <c r="AY19" s="1094"/>
      <c r="AZ19" s="1094"/>
      <c r="BA19" s="1047"/>
      <c r="BB19" s="1047"/>
      <c r="BC19" s="1047"/>
      <c r="BD19" s="1047"/>
      <c r="BE19" s="1047"/>
      <c r="BF19" s="1047"/>
      <c r="BG19" s="1047"/>
      <c r="BH19" s="1047"/>
      <c r="BI19" s="1047"/>
      <c r="BJ19" s="1047"/>
      <c r="BK19" s="1094"/>
      <c r="BL19" s="1094"/>
      <c r="BM19" s="1047"/>
      <c r="BN19" s="1094"/>
      <c r="BO19" s="1094"/>
      <c r="BP19" s="1047"/>
      <c r="BQ19" s="1125"/>
      <c r="BR19" s="1125"/>
      <c r="BS19" s="1160"/>
      <c r="BT19" s="1047"/>
      <c r="BU19" s="1047"/>
      <c r="BV19" s="1080"/>
      <c r="BW19" s="1444"/>
      <c r="BX19" s="1047"/>
      <c r="BY19" s="1047"/>
      <c r="BZ19" s="1047"/>
      <c r="CA19" s="13" t="s">
        <v>323</v>
      </c>
      <c r="CB19" s="34">
        <v>0.2</v>
      </c>
      <c r="CC19" s="245">
        <v>0.05</v>
      </c>
      <c r="CD19" s="419">
        <v>0.05</v>
      </c>
      <c r="CE19" s="419" t="s">
        <v>611</v>
      </c>
      <c r="CF19" s="245">
        <v>0.05</v>
      </c>
      <c r="CG19" s="419">
        <v>0.05</v>
      </c>
      <c r="CH19" s="419" t="s">
        <v>611</v>
      </c>
      <c r="CI19" s="245">
        <v>0.05</v>
      </c>
      <c r="CJ19" s="446">
        <v>0.05</v>
      </c>
      <c r="CK19" s="446" t="s">
        <v>611</v>
      </c>
      <c r="CL19" s="245">
        <v>0.05</v>
      </c>
      <c r="CM19" s="481">
        <v>0.05</v>
      </c>
      <c r="CN19" s="481" t="s">
        <v>611</v>
      </c>
      <c r="CO19" s="984"/>
      <c r="CP19" s="984"/>
      <c r="CQ19" s="1134"/>
    </row>
    <row r="20" spans="1:95" ht="34" x14ac:dyDescent="0.2">
      <c r="A20" s="982"/>
      <c r="B20" s="984"/>
      <c r="C20" s="984"/>
      <c r="D20" s="836"/>
      <c r="E20" s="998"/>
      <c r="F20" s="836"/>
      <c r="G20" s="984"/>
      <c r="H20" s="1047"/>
      <c r="I20" s="984"/>
      <c r="J20" s="1047"/>
      <c r="K20" s="1047"/>
      <c r="L20" s="1047"/>
      <c r="M20" s="1047"/>
      <c r="N20" s="1047"/>
      <c r="O20" s="1047"/>
      <c r="P20" s="1047"/>
      <c r="Q20" s="1047"/>
      <c r="R20" s="1047"/>
      <c r="S20" s="1047"/>
      <c r="T20" s="1094"/>
      <c r="U20" s="1094"/>
      <c r="V20" s="1047"/>
      <c r="W20" s="1047"/>
      <c r="X20" s="1047"/>
      <c r="Y20" s="1047"/>
      <c r="Z20" s="1047"/>
      <c r="AA20" s="1047"/>
      <c r="AB20" s="1047"/>
      <c r="AC20" s="1047"/>
      <c r="AD20" s="1047"/>
      <c r="AE20" s="1047"/>
      <c r="AF20" s="1047"/>
      <c r="AG20" s="1047"/>
      <c r="AH20" s="1094"/>
      <c r="AI20" s="1094"/>
      <c r="AJ20" s="1047"/>
      <c r="AK20" s="1094"/>
      <c r="AL20" s="1094"/>
      <c r="AM20" s="1047"/>
      <c r="AN20" s="1047"/>
      <c r="AO20" s="1047"/>
      <c r="AP20" s="1047"/>
      <c r="AQ20" s="1047"/>
      <c r="AR20" s="1047"/>
      <c r="AS20" s="1047"/>
      <c r="AT20" s="1047"/>
      <c r="AU20" s="1047"/>
      <c r="AV20" s="1047"/>
      <c r="AW20" s="1047"/>
      <c r="AX20" s="1047"/>
      <c r="AY20" s="1094"/>
      <c r="AZ20" s="1094"/>
      <c r="BA20" s="1047"/>
      <c r="BB20" s="1047"/>
      <c r="BC20" s="1047"/>
      <c r="BD20" s="1047"/>
      <c r="BE20" s="1047"/>
      <c r="BF20" s="1047"/>
      <c r="BG20" s="1047"/>
      <c r="BH20" s="1047"/>
      <c r="BI20" s="1047"/>
      <c r="BJ20" s="1047"/>
      <c r="BK20" s="1094"/>
      <c r="BL20" s="1094"/>
      <c r="BM20" s="1047"/>
      <c r="BN20" s="1094"/>
      <c r="BO20" s="1094"/>
      <c r="BP20" s="1047"/>
      <c r="BQ20" s="1125"/>
      <c r="BR20" s="1125"/>
      <c r="BS20" s="1160"/>
      <c r="BT20" s="1047"/>
      <c r="BU20" s="1047"/>
      <c r="BV20" s="1080"/>
      <c r="BW20" s="1444"/>
      <c r="BX20" s="1047"/>
      <c r="BY20" s="1047"/>
      <c r="BZ20" s="1047"/>
      <c r="CA20" s="13" t="s">
        <v>322</v>
      </c>
      <c r="CB20" s="34">
        <v>0.2</v>
      </c>
      <c r="CC20" s="245">
        <v>0.05</v>
      </c>
      <c r="CD20" s="419">
        <v>0.05</v>
      </c>
      <c r="CE20" s="419" t="s">
        <v>612</v>
      </c>
      <c r="CF20" s="245">
        <v>0.05</v>
      </c>
      <c r="CG20" s="419">
        <v>0.05</v>
      </c>
      <c r="CH20" s="419" t="s">
        <v>612</v>
      </c>
      <c r="CI20" s="245">
        <v>0.05</v>
      </c>
      <c r="CJ20" s="446">
        <v>0.05</v>
      </c>
      <c r="CK20" s="446" t="s">
        <v>612</v>
      </c>
      <c r="CL20" s="245">
        <v>0.05</v>
      </c>
      <c r="CM20" s="481">
        <v>0.05</v>
      </c>
      <c r="CN20" s="481" t="s">
        <v>612</v>
      </c>
      <c r="CO20" s="984"/>
      <c r="CP20" s="984"/>
      <c r="CQ20" s="1134"/>
    </row>
    <row r="21" spans="1:95" ht="34" x14ac:dyDescent="0.2">
      <c r="A21" s="982"/>
      <c r="B21" s="984"/>
      <c r="C21" s="984"/>
      <c r="D21" s="836"/>
      <c r="E21" s="998"/>
      <c r="F21" s="836"/>
      <c r="G21" s="984"/>
      <c r="H21" s="1047"/>
      <c r="I21" s="984"/>
      <c r="J21" s="1047"/>
      <c r="K21" s="1047"/>
      <c r="L21" s="1047"/>
      <c r="M21" s="1047"/>
      <c r="N21" s="1047"/>
      <c r="O21" s="1047"/>
      <c r="P21" s="1047"/>
      <c r="Q21" s="1047"/>
      <c r="R21" s="1047"/>
      <c r="S21" s="1047"/>
      <c r="T21" s="1094"/>
      <c r="U21" s="1094"/>
      <c r="V21" s="1047"/>
      <c r="W21" s="1047"/>
      <c r="X21" s="1047"/>
      <c r="Y21" s="1047"/>
      <c r="Z21" s="1047"/>
      <c r="AA21" s="1047"/>
      <c r="AB21" s="1047"/>
      <c r="AC21" s="1047"/>
      <c r="AD21" s="1047"/>
      <c r="AE21" s="1047"/>
      <c r="AF21" s="1047"/>
      <c r="AG21" s="1047"/>
      <c r="AH21" s="1094"/>
      <c r="AI21" s="1094"/>
      <c r="AJ21" s="1047"/>
      <c r="AK21" s="1094"/>
      <c r="AL21" s="1094"/>
      <c r="AM21" s="1047"/>
      <c r="AN21" s="1047"/>
      <c r="AO21" s="1047"/>
      <c r="AP21" s="1047"/>
      <c r="AQ21" s="1047"/>
      <c r="AR21" s="1047"/>
      <c r="AS21" s="1047"/>
      <c r="AT21" s="1047"/>
      <c r="AU21" s="1047"/>
      <c r="AV21" s="1047"/>
      <c r="AW21" s="1047"/>
      <c r="AX21" s="1047"/>
      <c r="AY21" s="1094"/>
      <c r="AZ21" s="1094"/>
      <c r="BA21" s="1047"/>
      <c r="BB21" s="1047"/>
      <c r="BC21" s="1047"/>
      <c r="BD21" s="1047"/>
      <c r="BE21" s="1047"/>
      <c r="BF21" s="1047"/>
      <c r="BG21" s="1047"/>
      <c r="BH21" s="1047"/>
      <c r="BI21" s="1047"/>
      <c r="BJ21" s="1047"/>
      <c r="BK21" s="1094"/>
      <c r="BL21" s="1094"/>
      <c r="BM21" s="1047"/>
      <c r="BN21" s="1094"/>
      <c r="BO21" s="1094"/>
      <c r="BP21" s="1047"/>
      <c r="BQ21" s="1125"/>
      <c r="BR21" s="1125"/>
      <c r="BS21" s="1160"/>
      <c r="BT21" s="1047"/>
      <c r="BU21" s="1047"/>
      <c r="BV21" s="1080"/>
      <c r="BW21" s="1444"/>
      <c r="BX21" s="1047"/>
      <c r="BY21" s="1047"/>
      <c r="BZ21" s="1047"/>
      <c r="CA21" s="13" t="s">
        <v>321</v>
      </c>
      <c r="CB21" s="34">
        <v>0.2</v>
      </c>
      <c r="CC21" s="245">
        <v>0.05</v>
      </c>
      <c r="CD21" s="419">
        <v>0.05</v>
      </c>
      <c r="CE21" s="419" t="s">
        <v>613</v>
      </c>
      <c r="CF21" s="245">
        <v>0.05</v>
      </c>
      <c r="CG21" s="419">
        <v>0.05</v>
      </c>
      <c r="CH21" s="419" t="s">
        <v>613</v>
      </c>
      <c r="CI21" s="245">
        <v>0.05</v>
      </c>
      <c r="CJ21" s="446">
        <v>0.05</v>
      </c>
      <c r="CK21" s="446" t="s">
        <v>613</v>
      </c>
      <c r="CL21" s="245">
        <v>0.05</v>
      </c>
      <c r="CM21" s="481">
        <v>0.05</v>
      </c>
      <c r="CN21" s="481" t="s">
        <v>613</v>
      </c>
      <c r="CO21" s="984"/>
      <c r="CP21" s="984"/>
      <c r="CQ21" s="1134"/>
    </row>
    <row r="22" spans="1:95" ht="34" x14ac:dyDescent="0.2">
      <c r="A22" s="982"/>
      <c r="B22" s="984"/>
      <c r="C22" s="984"/>
      <c r="D22" s="836"/>
      <c r="E22" s="998"/>
      <c r="F22" s="836"/>
      <c r="G22" s="984"/>
      <c r="H22" s="1047"/>
      <c r="I22" s="984"/>
      <c r="J22" s="1047"/>
      <c r="K22" s="1047"/>
      <c r="L22" s="1047"/>
      <c r="M22" s="1047"/>
      <c r="N22" s="1047"/>
      <c r="O22" s="1047"/>
      <c r="P22" s="1047"/>
      <c r="Q22" s="1047"/>
      <c r="R22" s="1047"/>
      <c r="S22" s="1047"/>
      <c r="T22" s="1094"/>
      <c r="U22" s="1094"/>
      <c r="V22" s="1047"/>
      <c r="W22" s="1047"/>
      <c r="X22" s="1047"/>
      <c r="Y22" s="1047"/>
      <c r="Z22" s="1047"/>
      <c r="AA22" s="1047"/>
      <c r="AB22" s="1047"/>
      <c r="AC22" s="1047"/>
      <c r="AD22" s="1047"/>
      <c r="AE22" s="1047"/>
      <c r="AF22" s="1047"/>
      <c r="AG22" s="1047"/>
      <c r="AH22" s="1094"/>
      <c r="AI22" s="1094"/>
      <c r="AJ22" s="1047"/>
      <c r="AK22" s="1094"/>
      <c r="AL22" s="1094"/>
      <c r="AM22" s="1047"/>
      <c r="AN22" s="1047"/>
      <c r="AO22" s="1047"/>
      <c r="AP22" s="1047"/>
      <c r="AQ22" s="1047"/>
      <c r="AR22" s="1047"/>
      <c r="AS22" s="1047"/>
      <c r="AT22" s="1047"/>
      <c r="AU22" s="1047"/>
      <c r="AV22" s="1047"/>
      <c r="AW22" s="1047"/>
      <c r="AX22" s="1047"/>
      <c r="AY22" s="1094"/>
      <c r="AZ22" s="1094"/>
      <c r="BA22" s="1047"/>
      <c r="BB22" s="1047"/>
      <c r="BC22" s="1047"/>
      <c r="BD22" s="1047"/>
      <c r="BE22" s="1047"/>
      <c r="BF22" s="1047"/>
      <c r="BG22" s="1047"/>
      <c r="BH22" s="1047"/>
      <c r="BI22" s="1047"/>
      <c r="BJ22" s="1047"/>
      <c r="BK22" s="1094"/>
      <c r="BL22" s="1094"/>
      <c r="BM22" s="1047"/>
      <c r="BN22" s="1094"/>
      <c r="BO22" s="1094"/>
      <c r="BP22" s="1047"/>
      <c r="BQ22" s="1125"/>
      <c r="BR22" s="1125"/>
      <c r="BS22" s="1160"/>
      <c r="BT22" s="1047"/>
      <c r="BU22" s="1047"/>
      <c r="BV22" s="1080"/>
      <c r="BW22" s="1444"/>
      <c r="BX22" s="1047"/>
      <c r="BY22" s="1047"/>
      <c r="BZ22" s="1047"/>
      <c r="CA22" s="13" t="s">
        <v>320</v>
      </c>
      <c r="CB22" s="34">
        <v>0.2</v>
      </c>
      <c r="CC22" s="245">
        <v>0.05</v>
      </c>
      <c r="CD22" s="419">
        <v>0.05</v>
      </c>
      <c r="CE22" s="419" t="s">
        <v>614</v>
      </c>
      <c r="CF22" s="245">
        <v>0.05</v>
      </c>
      <c r="CG22" s="419">
        <v>0.05</v>
      </c>
      <c r="CH22" s="419" t="s">
        <v>614</v>
      </c>
      <c r="CI22" s="245">
        <v>0.05</v>
      </c>
      <c r="CJ22" s="446">
        <v>0.05</v>
      </c>
      <c r="CK22" s="446" t="s">
        <v>614</v>
      </c>
      <c r="CL22" s="245">
        <v>0.05</v>
      </c>
      <c r="CM22" s="481">
        <v>0.05</v>
      </c>
      <c r="CN22" s="481" t="s">
        <v>614</v>
      </c>
      <c r="CO22" s="984"/>
      <c r="CP22" s="984"/>
      <c r="CQ22" s="1134"/>
    </row>
    <row r="23" spans="1:95" ht="51" x14ac:dyDescent="0.2">
      <c r="A23" s="982" t="s">
        <v>27</v>
      </c>
      <c r="B23" s="984" t="s">
        <v>334</v>
      </c>
      <c r="C23" s="984" t="s">
        <v>198</v>
      </c>
      <c r="D23" s="836" t="s">
        <v>133</v>
      </c>
      <c r="E23" s="998" t="s">
        <v>134</v>
      </c>
      <c r="F23" s="836" t="s">
        <v>135</v>
      </c>
      <c r="G23" s="984" t="s">
        <v>30</v>
      </c>
      <c r="H23" s="1003">
        <v>0.78</v>
      </c>
      <c r="I23" s="984">
        <v>2020</v>
      </c>
      <c r="J23" s="1422">
        <v>0.8</v>
      </c>
      <c r="K23" s="1422"/>
      <c r="L23" s="1422"/>
      <c r="M23" s="1422"/>
      <c r="N23" s="1422"/>
      <c r="O23" s="1422"/>
      <c r="P23" s="1422"/>
      <c r="Q23" s="1422"/>
      <c r="R23" s="1422"/>
      <c r="S23" s="1422"/>
      <c r="T23" s="1422"/>
      <c r="U23" s="1422"/>
      <c r="V23" s="1422"/>
      <c r="W23" s="1422">
        <v>0.8</v>
      </c>
      <c r="X23" s="1422">
        <v>0</v>
      </c>
      <c r="Y23" s="1422"/>
      <c r="Z23" s="1422"/>
      <c r="AA23" s="1422"/>
      <c r="AB23" s="1422"/>
      <c r="AC23" s="1422"/>
      <c r="AD23" s="1422"/>
      <c r="AE23" s="1422"/>
      <c r="AF23" s="1422"/>
      <c r="AG23" s="1422"/>
      <c r="AH23" s="1422"/>
      <c r="AI23" s="1422"/>
      <c r="AJ23" s="1422"/>
      <c r="AK23" s="1425">
        <v>2</v>
      </c>
      <c r="AL23" s="1425">
        <v>2</v>
      </c>
      <c r="AM23" s="1422">
        <v>1</v>
      </c>
      <c r="AN23" s="1422">
        <v>0.8</v>
      </c>
      <c r="AO23" s="1422">
        <v>0.5</v>
      </c>
      <c r="AP23" s="1422"/>
      <c r="AQ23" s="1422"/>
      <c r="AR23" s="1422"/>
      <c r="AS23" s="1422"/>
      <c r="AT23" s="1422"/>
      <c r="AU23" s="1422"/>
      <c r="AV23" s="1422"/>
      <c r="AW23" s="1422"/>
      <c r="AX23" s="1422"/>
      <c r="AY23" s="1425">
        <v>1</v>
      </c>
      <c r="AZ23" s="1425">
        <v>1</v>
      </c>
      <c r="BA23" s="1422">
        <f>AY23/AZ23</f>
        <v>1</v>
      </c>
      <c r="BB23" s="1422"/>
      <c r="BC23" s="1422"/>
      <c r="BD23" s="1422"/>
      <c r="BE23" s="1422"/>
      <c r="BF23" s="1422"/>
      <c r="BG23" s="1422"/>
      <c r="BH23" s="1422"/>
      <c r="BI23" s="1422"/>
      <c r="BJ23" s="1422"/>
      <c r="BK23" s="1425">
        <v>1</v>
      </c>
      <c r="BL23" s="1425">
        <v>1</v>
      </c>
      <c r="BM23" s="1422">
        <f>BK23/BL23</f>
        <v>1</v>
      </c>
      <c r="BN23" s="1425">
        <v>2</v>
      </c>
      <c r="BO23" s="1425">
        <v>2</v>
      </c>
      <c r="BP23" s="1422">
        <v>1</v>
      </c>
      <c r="BQ23" s="1125">
        <f>BN23+AK23</f>
        <v>4</v>
      </c>
      <c r="BR23" s="1125">
        <f>BO23+AL23</f>
        <v>4</v>
      </c>
      <c r="BS23" s="1160">
        <v>1</v>
      </c>
      <c r="BT23" s="1422">
        <v>0.8</v>
      </c>
      <c r="BU23" s="1422">
        <v>1</v>
      </c>
      <c r="BV23" s="1442">
        <v>6.7999999999999996E-3</v>
      </c>
      <c r="BW23" s="1444">
        <f>BU23*BV23</f>
        <v>6.7999999999999996E-3</v>
      </c>
      <c r="BX23" s="1422">
        <v>0.8</v>
      </c>
      <c r="BY23" s="1422">
        <v>0.8</v>
      </c>
      <c r="BZ23" s="1422">
        <v>0.8</v>
      </c>
      <c r="CA23" s="105" t="s">
        <v>324</v>
      </c>
      <c r="CB23" s="34">
        <v>0.2</v>
      </c>
      <c r="CC23" s="245">
        <v>0.05</v>
      </c>
      <c r="CD23" s="419">
        <v>0.05</v>
      </c>
      <c r="CE23" s="419" t="s">
        <v>615</v>
      </c>
      <c r="CF23" s="245">
        <v>0.05</v>
      </c>
      <c r="CG23" s="419">
        <v>0.05</v>
      </c>
      <c r="CH23" s="419" t="s">
        <v>615</v>
      </c>
      <c r="CI23" s="245">
        <v>0.05</v>
      </c>
      <c r="CJ23" s="446">
        <v>0.05</v>
      </c>
      <c r="CK23" s="446" t="s">
        <v>615</v>
      </c>
      <c r="CL23" s="245">
        <v>0.05</v>
      </c>
      <c r="CM23" s="481">
        <v>0.05</v>
      </c>
      <c r="CN23" s="481" t="s">
        <v>615</v>
      </c>
      <c r="CO23" s="984"/>
      <c r="CP23" s="984" t="s">
        <v>130</v>
      </c>
      <c r="CQ23" s="1134"/>
    </row>
    <row r="24" spans="1:95" ht="85" x14ac:dyDescent="0.2">
      <c r="A24" s="982"/>
      <c r="B24" s="984"/>
      <c r="C24" s="984"/>
      <c r="D24" s="836"/>
      <c r="E24" s="998"/>
      <c r="F24" s="836"/>
      <c r="G24" s="984"/>
      <c r="H24" s="984"/>
      <c r="I24" s="984"/>
      <c r="J24" s="1422"/>
      <c r="K24" s="1422"/>
      <c r="L24" s="1422"/>
      <c r="M24" s="1422"/>
      <c r="N24" s="1422"/>
      <c r="O24" s="1422"/>
      <c r="P24" s="1422"/>
      <c r="Q24" s="1422"/>
      <c r="R24" s="1422"/>
      <c r="S24" s="1422"/>
      <c r="T24" s="1422"/>
      <c r="U24" s="1422"/>
      <c r="V24" s="1422"/>
      <c r="W24" s="1422"/>
      <c r="X24" s="1422"/>
      <c r="Y24" s="1422"/>
      <c r="Z24" s="1422"/>
      <c r="AA24" s="1422"/>
      <c r="AB24" s="1422"/>
      <c r="AC24" s="1422"/>
      <c r="AD24" s="1422"/>
      <c r="AE24" s="1422"/>
      <c r="AF24" s="1422"/>
      <c r="AG24" s="1422"/>
      <c r="AH24" s="1422"/>
      <c r="AI24" s="1422"/>
      <c r="AJ24" s="1422"/>
      <c r="AK24" s="1425"/>
      <c r="AL24" s="1425"/>
      <c r="AM24" s="1422"/>
      <c r="AN24" s="1422"/>
      <c r="AO24" s="1422"/>
      <c r="AP24" s="1422"/>
      <c r="AQ24" s="1422"/>
      <c r="AR24" s="1422"/>
      <c r="AS24" s="1422"/>
      <c r="AT24" s="1422"/>
      <c r="AU24" s="1422"/>
      <c r="AV24" s="1422"/>
      <c r="AW24" s="1422"/>
      <c r="AX24" s="1422"/>
      <c r="AY24" s="1425"/>
      <c r="AZ24" s="1425"/>
      <c r="BA24" s="1422"/>
      <c r="BB24" s="1422"/>
      <c r="BC24" s="1422"/>
      <c r="BD24" s="1422"/>
      <c r="BE24" s="1422"/>
      <c r="BF24" s="1422"/>
      <c r="BG24" s="1422"/>
      <c r="BH24" s="1422"/>
      <c r="BI24" s="1422"/>
      <c r="BJ24" s="1422"/>
      <c r="BK24" s="1425"/>
      <c r="BL24" s="1425"/>
      <c r="BM24" s="1422"/>
      <c r="BN24" s="1425"/>
      <c r="BO24" s="1425"/>
      <c r="BP24" s="1422"/>
      <c r="BQ24" s="1125"/>
      <c r="BR24" s="1125"/>
      <c r="BS24" s="1160"/>
      <c r="BT24" s="1422"/>
      <c r="BU24" s="1422"/>
      <c r="BV24" s="1442"/>
      <c r="BW24" s="1444"/>
      <c r="BX24" s="1422"/>
      <c r="BY24" s="1422"/>
      <c r="BZ24" s="1422"/>
      <c r="CA24" s="105" t="s">
        <v>323</v>
      </c>
      <c r="CB24" s="34">
        <v>0.2</v>
      </c>
      <c r="CC24" s="245">
        <v>0.05</v>
      </c>
      <c r="CD24" s="419">
        <v>0.05</v>
      </c>
      <c r="CE24" s="419" t="s">
        <v>616</v>
      </c>
      <c r="CF24" s="245">
        <v>0.05</v>
      </c>
      <c r="CG24" s="419">
        <v>0.05</v>
      </c>
      <c r="CH24" s="419" t="s">
        <v>616</v>
      </c>
      <c r="CI24" s="245">
        <v>0.05</v>
      </c>
      <c r="CJ24" s="446">
        <v>0.05</v>
      </c>
      <c r="CK24" s="446" t="s">
        <v>616</v>
      </c>
      <c r="CL24" s="245">
        <v>0.05</v>
      </c>
      <c r="CM24" s="481">
        <v>0.05</v>
      </c>
      <c r="CN24" s="481" t="s">
        <v>616</v>
      </c>
      <c r="CO24" s="984"/>
      <c r="CP24" s="984"/>
      <c r="CQ24" s="1134"/>
    </row>
    <row r="25" spans="1:95" ht="51" x14ac:dyDescent="0.2">
      <c r="A25" s="982"/>
      <c r="B25" s="984"/>
      <c r="C25" s="984"/>
      <c r="D25" s="836"/>
      <c r="E25" s="998"/>
      <c r="F25" s="836"/>
      <c r="G25" s="984"/>
      <c r="H25" s="984"/>
      <c r="I25" s="984"/>
      <c r="J25" s="1422"/>
      <c r="K25" s="1422"/>
      <c r="L25" s="1422"/>
      <c r="M25" s="1422"/>
      <c r="N25" s="1422"/>
      <c r="O25" s="1422"/>
      <c r="P25" s="1422"/>
      <c r="Q25" s="1422"/>
      <c r="R25" s="1422"/>
      <c r="S25" s="1422"/>
      <c r="T25" s="1422"/>
      <c r="U25" s="1422"/>
      <c r="V25" s="1422"/>
      <c r="W25" s="1422"/>
      <c r="X25" s="1422"/>
      <c r="Y25" s="1422"/>
      <c r="Z25" s="1422"/>
      <c r="AA25" s="1422"/>
      <c r="AB25" s="1422"/>
      <c r="AC25" s="1422"/>
      <c r="AD25" s="1422"/>
      <c r="AE25" s="1422"/>
      <c r="AF25" s="1422"/>
      <c r="AG25" s="1422"/>
      <c r="AH25" s="1422"/>
      <c r="AI25" s="1422"/>
      <c r="AJ25" s="1422"/>
      <c r="AK25" s="1425"/>
      <c r="AL25" s="1425"/>
      <c r="AM25" s="1422"/>
      <c r="AN25" s="1422"/>
      <c r="AO25" s="1422"/>
      <c r="AP25" s="1422"/>
      <c r="AQ25" s="1422"/>
      <c r="AR25" s="1422"/>
      <c r="AS25" s="1422"/>
      <c r="AT25" s="1422"/>
      <c r="AU25" s="1422"/>
      <c r="AV25" s="1422"/>
      <c r="AW25" s="1422"/>
      <c r="AX25" s="1422"/>
      <c r="AY25" s="1425"/>
      <c r="AZ25" s="1425"/>
      <c r="BA25" s="1422"/>
      <c r="BB25" s="1422"/>
      <c r="BC25" s="1422"/>
      <c r="BD25" s="1422"/>
      <c r="BE25" s="1422"/>
      <c r="BF25" s="1422"/>
      <c r="BG25" s="1422"/>
      <c r="BH25" s="1422"/>
      <c r="BI25" s="1422"/>
      <c r="BJ25" s="1422"/>
      <c r="BK25" s="1425"/>
      <c r="BL25" s="1425"/>
      <c r="BM25" s="1422"/>
      <c r="BN25" s="1425"/>
      <c r="BO25" s="1425"/>
      <c r="BP25" s="1422"/>
      <c r="BQ25" s="1125"/>
      <c r="BR25" s="1125"/>
      <c r="BS25" s="1160"/>
      <c r="BT25" s="1422"/>
      <c r="BU25" s="1422"/>
      <c r="BV25" s="1442"/>
      <c r="BW25" s="1444"/>
      <c r="BX25" s="1422"/>
      <c r="BY25" s="1422"/>
      <c r="BZ25" s="1422"/>
      <c r="CA25" s="105" t="s">
        <v>325</v>
      </c>
      <c r="CB25" s="34">
        <v>0.2</v>
      </c>
      <c r="CC25" s="245">
        <v>0.05</v>
      </c>
      <c r="CD25" s="419">
        <v>0.05</v>
      </c>
      <c r="CE25" s="419" t="s">
        <v>617</v>
      </c>
      <c r="CF25" s="245">
        <v>0.05</v>
      </c>
      <c r="CG25" s="419">
        <v>0.05</v>
      </c>
      <c r="CH25" s="419" t="s">
        <v>617</v>
      </c>
      <c r="CI25" s="245">
        <v>0.05</v>
      </c>
      <c r="CJ25" s="446">
        <v>0.05</v>
      </c>
      <c r="CK25" s="446" t="s">
        <v>617</v>
      </c>
      <c r="CL25" s="245">
        <v>0.05</v>
      </c>
      <c r="CM25" s="481">
        <v>0.05</v>
      </c>
      <c r="CN25" s="481" t="s">
        <v>617</v>
      </c>
      <c r="CO25" s="984"/>
      <c r="CP25" s="984"/>
      <c r="CQ25" s="1134"/>
    </row>
    <row r="26" spans="1:95" ht="34" x14ac:dyDescent="0.2">
      <c r="A26" s="982"/>
      <c r="B26" s="984"/>
      <c r="C26" s="984"/>
      <c r="D26" s="836"/>
      <c r="E26" s="998"/>
      <c r="F26" s="836"/>
      <c r="G26" s="984"/>
      <c r="H26" s="984"/>
      <c r="I26" s="984"/>
      <c r="J26" s="1422"/>
      <c r="K26" s="1422"/>
      <c r="L26" s="1422"/>
      <c r="M26" s="1422"/>
      <c r="N26" s="1422"/>
      <c r="O26" s="1422"/>
      <c r="P26" s="1422"/>
      <c r="Q26" s="1422"/>
      <c r="R26" s="1422"/>
      <c r="S26" s="1422"/>
      <c r="T26" s="1422"/>
      <c r="U26" s="1422"/>
      <c r="V26" s="1422"/>
      <c r="W26" s="1422"/>
      <c r="X26" s="1422"/>
      <c r="Y26" s="1422"/>
      <c r="Z26" s="1422"/>
      <c r="AA26" s="1422"/>
      <c r="AB26" s="1422"/>
      <c r="AC26" s="1422"/>
      <c r="AD26" s="1422"/>
      <c r="AE26" s="1422"/>
      <c r="AF26" s="1422"/>
      <c r="AG26" s="1422"/>
      <c r="AH26" s="1422"/>
      <c r="AI26" s="1422"/>
      <c r="AJ26" s="1422"/>
      <c r="AK26" s="1425"/>
      <c r="AL26" s="1425"/>
      <c r="AM26" s="1422"/>
      <c r="AN26" s="1422"/>
      <c r="AO26" s="1422"/>
      <c r="AP26" s="1422"/>
      <c r="AQ26" s="1422"/>
      <c r="AR26" s="1422"/>
      <c r="AS26" s="1422"/>
      <c r="AT26" s="1422"/>
      <c r="AU26" s="1422"/>
      <c r="AV26" s="1422"/>
      <c r="AW26" s="1422"/>
      <c r="AX26" s="1422"/>
      <c r="AY26" s="1425"/>
      <c r="AZ26" s="1425"/>
      <c r="BA26" s="1422"/>
      <c r="BB26" s="1422"/>
      <c r="BC26" s="1422"/>
      <c r="BD26" s="1422"/>
      <c r="BE26" s="1422"/>
      <c r="BF26" s="1422"/>
      <c r="BG26" s="1422"/>
      <c r="BH26" s="1422"/>
      <c r="BI26" s="1422"/>
      <c r="BJ26" s="1422"/>
      <c r="BK26" s="1425"/>
      <c r="BL26" s="1425"/>
      <c r="BM26" s="1422"/>
      <c r="BN26" s="1425"/>
      <c r="BO26" s="1425"/>
      <c r="BP26" s="1422"/>
      <c r="BQ26" s="1125"/>
      <c r="BR26" s="1125"/>
      <c r="BS26" s="1160"/>
      <c r="BT26" s="1422"/>
      <c r="BU26" s="1422"/>
      <c r="BV26" s="1442"/>
      <c r="BW26" s="1444"/>
      <c r="BX26" s="1422"/>
      <c r="BY26" s="1422"/>
      <c r="BZ26" s="1422"/>
      <c r="CA26" s="105" t="s">
        <v>321</v>
      </c>
      <c r="CB26" s="34">
        <v>0.2</v>
      </c>
      <c r="CC26" s="245">
        <v>0.05</v>
      </c>
      <c r="CD26" s="419">
        <v>0.05</v>
      </c>
      <c r="CE26" s="419" t="s">
        <v>613</v>
      </c>
      <c r="CF26" s="245">
        <v>0.05</v>
      </c>
      <c r="CG26" s="419">
        <v>0.05</v>
      </c>
      <c r="CH26" s="419" t="s">
        <v>613</v>
      </c>
      <c r="CI26" s="245">
        <v>0.05</v>
      </c>
      <c r="CJ26" s="446">
        <v>0.05</v>
      </c>
      <c r="CK26" s="446" t="s">
        <v>613</v>
      </c>
      <c r="CL26" s="245">
        <v>0.05</v>
      </c>
      <c r="CM26" s="481">
        <v>0.05</v>
      </c>
      <c r="CN26" s="481" t="s">
        <v>613</v>
      </c>
      <c r="CO26" s="984"/>
      <c r="CP26" s="984"/>
      <c r="CQ26" s="1134"/>
    </row>
    <row r="27" spans="1:95" ht="85" x14ac:dyDescent="0.2">
      <c r="A27" s="982"/>
      <c r="B27" s="984"/>
      <c r="C27" s="984"/>
      <c r="D27" s="836"/>
      <c r="E27" s="998"/>
      <c r="F27" s="836"/>
      <c r="G27" s="984"/>
      <c r="H27" s="984"/>
      <c r="I27" s="984"/>
      <c r="J27" s="1422"/>
      <c r="K27" s="1422"/>
      <c r="L27" s="1422"/>
      <c r="M27" s="1422"/>
      <c r="N27" s="1422"/>
      <c r="O27" s="1422"/>
      <c r="P27" s="1422"/>
      <c r="Q27" s="1422"/>
      <c r="R27" s="1422"/>
      <c r="S27" s="1422"/>
      <c r="T27" s="1422"/>
      <c r="U27" s="1422"/>
      <c r="V27" s="1422"/>
      <c r="W27" s="1422"/>
      <c r="X27" s="1422"/>
      <c r="Y27" s="1422"/>
      <c r="Z27" s="1422"/>
      <c r="AA27" s="1422"/>
      <c r="AB27" s="1422"/>
      <c r="AC27" s="1422"/>
      <c r="AD27" s="1422"/>
      <c r="AE27" s="1422"/>
      <c r="AF27" s="1422"/>
      <c r="AG27" s="1422"/>
      <c r="AH27" s="1422"/>
      <c r="AI27" s="1422"/>
      <c r="AJ27" s="1422"/>
      <c r="AK27" s="1425"/>
      <c r="AL27" s="1425"/>
      <c r="AM27" s="1422"/>
      <c r="AN27" s="1422"/>
      <c r="AO27" s="1422"/>
      <c r="AP27" s="1422"/>
      <c r="AQ27" s="1422"/>
      <c r="AR27" s="1422"/>
      <c r="AS27" s="1422"/>
      <c r="AT27" s="1422"/>
      <c r="AU27" s="1422"/>
      <c r="AV27" s="1422"/>
      <c r="AW27" s="1422"/>
      <c r="AX27" s="1422"/>
      <c r="AY27" s="1425"/>
      <c r="AZ27" s="1425"/>
      <c r="BA27" s="1422"/>
      <c r="BB27" s="1422"/>
      <c r="BC27" s="1422"/>
      <c r="BD27" s="1422"/>
      <c r="BE27" s="1422"/>
      <c r="BF27" s="1422"/>
      <c r="BG27" s="1422"/>
      <c r="BH27" s="1422"/>
      <c r="BI27" s="1422"/>
      <c r="BJ27" s="1422"/>
      <c r="BK27" s="1425"/>
      <c r="BL27" s="1425"/>
      <c r="BM27" s="1422"/>
      <c r="BN27" s="1425"/>
      <c r="BO27" s="1425"/>
      <c r="BP27" s="1422"/>
      <c r="BQ27" s="1125"/>
      <c r="BR27" s="1125"/>
      <c r="BS27" s="1160"/>
      <c r="BT27" s="1422"/>
      <c r="BU27" s="1422"/>
      <c r="BV27" s="1442"/>
      <c r="BW27" s="1444"/>
      <c r="BX27" s="1422"/>
      <c r="BY27" s="1422"/>
      <c r="BZ27" s="1422"/>
      <c r="CA27" s="105" t="s">
        <v>320</v>
      </c>
      <c r="CB27" s="34">
        <v>0.2</v>
      </c>
      <c r="CC27" s="245">
        <v>0.05</v>
      </c>
      <c r="CD27" s="419">
        <v>0.05</v>
      </c>
      <c r="CE27" s="419" t="s">
        <v>618</v>
      </c>
      <c r="CF27" s="245">
        <v>0.05</v>
      </c>
      <c r="CG27" s="419">
        <v>0.05</v>
      </c>
      <c r="CH27" s="419" t="s">
        <v>618</v>
      </c>
      <c r="CI27" s="245">
        <v>0.05</v>
      </c>
      <c r="CJ27" s="446">
        <v>0.05</v>
      </c>
      <c r="CK27" s="446" t="s">
        <v>618</v>
      </c>
      <c r="CL27" s="245">
        <v>0.05</v>
      </c>
      <c r="CM27" s="481">
        <v>0.05</v>
      </c>
      <c r="CN27" s="481" t="s">
        <v>618</v>
      </c>
      <c r="CO27" s="984"/>
      <c r="CP27" s="984"/>
      <c r="CQ27" s="1134"/>
    </row>
    <row r="28" spans="1:95" ht="51" x14ac:dyDescent="0.2">
      <c r="A28" s="1433" t="s">
        <v>27</v>
      </c>
      <c r="B28" s="1435" t="s">
        <v>334</v>
      </c>
      <c r="C28" s="1435" t="s">
        <v>198</v>
      </c>
      <c r="D28" s="1156" t="s">
        <v>136</v>
      </c>
      <c r="E28" s="835" t="s">
        <v>137</v>
      </c>
      <c r="F28" s="1156" t="s">
        <v>138</v>
      </c>
      <c r="G28" s="1435" t="s">
        <v>30</v>
      </c>
      <c r="H28" s="1438">
        <v>1</v>
      </c>
      <c r="I28" s="1435">
        <v>2020</v>
      </c>
      <c r="J28" s="1422">
        <v>0.9</v>
      </c>
      <c r="K28" s="1422"/>
      <c r="L28" s="1422"/>
      <c r="M28" s="1422"/>
      <c r="N28" s="1422"/>
      <c r="O28" s="1422"/>
      <c r="P28" s="1422"/>
      <c r="Q28" s="1422"/>
      <c r="R28" s="1422"/>
      <c r="S28" s="1422"/>
      <c r="T28" s="1425"/>
      <c r="U28" s="1425"/>
      <c r="V28" s="1427"/>
      <c r="W28" s="1422">
        <v>0.9</v>
      </c>
      <c r="X28" s="1422">
        <v>0</v>
      </c>
      <c r="Y28" s="1422"/>
      <c r="Z28" s="1422"/>
      <c r="AA28" s="1422"/>
      <c r="AB28" s="1422"/>
      <c r="AC28" s="1422"/>
      <c r="AD28" s="1422"/>
      <c r="AE28" s="1422"/>
      <c r="AF28" s="1422"/>
      <c r="AG28" s="1422"/>
      <c r="AH28" s="1425"/>
      <c r="AI28" s="1425"/>
      <c r="AJ28" s="1427"/>
      <c r="AK28" s="1425">
        <v>7</v>
      </c>
      <c r="AL28" s="1425">
        <v>14</v>
      </c>
      <c r="AM28" s="1427">
        <v>0.5</v>
      </c>
      <c r="AN28" s="1422">
        <v>0.9</v>
      </c>
      <c r="AO28" s="1422">
        <v>0.5</v>
      </c>
      <c r="AP28" s="1422"/>
      <c r="AQ28" s="1422"/>
      <c r="AR28" s="1422"/>
      <c r="AS28" s="1422"/>
      <c r="AT28" s="1422"/>
      <c r="AU28" s="1422"/>
      <c r="AV28" s="1422"/>
      <c r="AW28" s="1422"/>
      <c r="AX28" s="1422"/>
      <c r="AY28" s="1425">
        <v>11</v>
      </c>
      <c r="AZ28" s="1425">
        <v>14</v>
      </c>
      <c r="BA28" s="1427">
        <f>AY28/AZ28</f>
        <v>0.7857142857142857</v>
      </c>
      <c r="BB28" s="1422"/>
      <c r="BC28" s="1422"/>
      <c r="BD28" s="1422"/>
      <c r="BE28" s="1422"/>
      <c r="BF28" s="1422"/>
      <c r="BG28" s="1422"/>
      <c r="BH28" s="1422"/>
      <c r="BI28" s="1422"/>
      <c r="BJ28" s="1422"/>
      <c r="BK28" s="1425"/>
      <c r="BL28" s="1425"/>
      <c r="BM28" s="1427" t="e">
        <f>BK28/BL28</f>
        <v>#DIV/0!</v>
      </c>
      <c r="BN28" s="1425">
        <v>11</v>
      </c>
      <c r="BO28" s="1425">
        <v>14</v>
      </c>
      <c r="BP28" s="1427">
        <f>BN28/BO28</f>
        <v>0.7857142857142857</v>
      </c>
      <c r="BQ28" s="1125">
        <v>13</v>
      </c>
      <c r="BR28" s="1125">
        <v>14</v>
      </c>
      <c r="BS28" s="1173">
        <f>BQ28/BR28</f>
        <v>0.9285714285714286</v>
      </c>
      <c r="BT28" s="1422">
        <v>0.9</v>
      </c>
      <c r="BU28" s="1422">
        <v>1</v>
      </c>
      <c r="BV28" s="1442">
        <v>0.02</v>
      </c>
      <c r="BW28" s="1444">
        <f>BU28*BV28</f>
        <v>0.02</v>
      </c>
      <c r="BX28" s="1422">
        <v>0.9</v>
      </c>
      <c r="BY28" s="1422">
        <v>0.9</v>
      </c>
      <c r="BZ28" s="1422">
        <v>0.9</v>
      </c>
      <c r="CA28" s="105" t="s">
        <v>326</v>
      </c>
      <c r="CB28" s="34">
        <v>0.5</v>
      </c>
      <c r="CC28" s="32">
        <v>0.125</v>
      </c>
      <c r="CD28" s="32">
        <v>0.125</v>
      </c>
      <c r="CE28" s="32" t="s">
        <v>619</v>
      </c>
      <c r="CF28" s="32">
        <v>0.125</v>
      </c>
      <c r="CG28" s="32">
        <v>0.125</v>
      </c>
      <c r="CH28" s="32" t="s">
        <v>619</v>
      </c>
      <c r="CI28" s="32">
        <v>0.125</v>
      </c>
      <c r="CJ28" s="32">
        <v>0.125</v>
      </c>
      <c r="CK28" s="32" t="s">
        <v>619</v>
      </c>
      <c r="CL28" s="32">
        <v>0.125</v>
      </c>
      <c r="CM28" s="484">
        <v>0.125</v>
      </c>
      <c r="CN28" s="484" t="s">
        <v>619</v>
      </c>
      <c r="CO28" s="1435"/>
      <c r="CP28" s="1435" t="s">
        <v>130</v>
      </c>
      <c r="CQ28" s="1012"/>
    </row>
    <row r="29" spans="1:95" ht="35" thickBot="1" x14ac:dyDescent="0.25">
      <c r="A29" s="1434"/>
      <c r="B29" s="1436"/>
      <c r="C29" s="1436"/>
      <c r="D29" s="1432"/>
      <c r="E29" s="1437"/>
      <c r="F29" s="1432"/>
      <c r="G29" s="1436"/>
      <c r="H29" s="1436"/>
      <c r="I29" s="1436"/>
      <c r="J29" s="1423"/>
      <c r="K29" s="1423"/>
      <c r="L29" s="1423"/>
      <c r="M29" s="1423"/>
      <c r="N29" s="1423"/>
      <c r="O29" s="1423"/>
      <c r="P29" s="1423"/>
      <c r="Q29" s="1423"/>
      <c r="R29" s="1423"/>
      <c r="S29" s="1423"/>
      <c r="T29" s="1426"/>
      <c r="U29" s="1426"/>
      <c r="V29" s="1428"/>
      <c r="W29" s="1423"/>
      <c r="X29" s="1423"/>
      <c r="Y29" s="1423"/>
      <c r="Z29" s="1423"/>
      <c r="AA29" s="1423"/>
      <c r="AB29" s="1423"/>
      <c r="AC29" s="1423"/>
      <c r="AD29" s="1423"/>
      <c r="AE29" s="1423"/>
      <c r="AF29" s="1423"/>
      <c r="AG29" s="1423"/>
      <c r="AH29" s="1426"/>
      <c r="AI29" s="1426"/>
      <c r="AJ29" s="1428"/>
      <c r="AK29" s="1426"/>
      <c r="AL29" s="1426"/>
      <c r="AM29" s="1428"/>
      <c r="AN29" s="1423"/>
      <c r="AO29" s="1423"/>
      <c r="AP29" s="1423"/>
      <c r="AQ29" s="1423"/>
      <c r="AR29" s="1423"/>
      <c r="AS29" s="1423"/>
      <c r="AT29" s="1423"/>
      <c r="AU29" s="1423"/>
      <c r="AV29" s="1423"/>
      <c r="AW29" s="1423"/>
      <c r="AX29" s="1423"/>
      <c r="AY29" s="1426"/>
      <c r="AZ29" s="1426"/>
      <c r="BA29" s="1428"/>
      <c r="BB29" s="1423"/>
      <c r="BC29" s="1423"/>
      <c r="BD29" s="1423"/>
      <c r="BE29" s="1423"/>
      <c r="BF29" s="1423"/>
      <c r="BG29" s="1423"/>
      <c r="BH29" s="1423"/>
      <c r="BI29" s="1423"/>
      <c r="BJ29" s="1423"/>
      <c r="BK29" s="1426"/>
      <c r="BL29" s="1426"/>
      <c r="BM29" s="1428"/>
      <c r="BN29" s="1426"/>
      <c r="BO29" s="1426"/>
      <c r="BP29" s="1428"/>
      <c r="BQ29" s="1448"/>
      <c r="BR29" s="1448"/>
      <c r="BS29" s="1449"/>
      <c r="BT29" s="1423"/>
      <c r="BU29" s="1423"/>
      <c r="BV29" s="1446"/>
      <c r="BW29" s="1447"/>
      <c r="BX29" s="1423"/>
      <c r="BY29" s="1423"/>
      <c r="BZ29" s="1423"/>
      <c r="CA29" s="60" t="s">
        <v>327</v>
      </c>
      <c r="CB29" s="59">
        <v>0.5</v>
      </c>
      <c r="CC29" s="251">
        <v>0.125</v>
      </c>
      <c r="CD29" s="251">
        <v>0.125</v>
      </c>
      <c r="CE29" s="251" t="s">
        <v>614</v>
      </c>
      <c r="CF29" s="251">
        <v>0.125</v>
      </c>
      <c r="CG29" s="251">
        <v>0.125</v>
      </c>
      <c r="CH29" s="251" t="s">
        <v>614</v>
      </c>
      <c r="CI29" s="251">
        <v>0.125</v>
      </c>
      <c r="CJ29" s="251">
        <v>0.125</v>
      </c>
      <c r="CK29" s="251" t="s">
        <v>614</v>
      </c>
      <c r="CL29" s="251">
        <v>0.125</v>
      </c>
      <c r="CM29" s="251">
        <v>0.125</v>
      </c>
      <c r="CN29" s="251" t="s">
        <v>614</v>
      </c>
      <c r="CO29" s="1436"/>
      <c r="CP29" s="1436"/>
      <c r="CQ29" s="1445"/>
    </row>
    <row r="30" spans="1:95" ht="51" customHeight="1" thickBot="1" x14ac:dyDescent="0.25">
      <c r="D30" s="27"/>
      <c r="BV30" s="235">
        <f>SUM(BV13:BV29)</f>
        <v>0.04</v>
      </c>
      <c r="BW30" s="237">
        <f>SUM(BW13:BW29)</f>
        <v>3.9971983972705995E-2</v>
      </c>
      <c r="CA30" s="61"/>
    </row>
    <row r="31" spans="1:95" ht="54" customHeight="1" x14ac:dyDescent="0.2">
      <c r="BX31" s="27"/>
      <c r="BY31" s="27"/>
      <c r="BZ31" s="27"/>
      <c r="CA31" s="61"/>
    </row>
    <row r="32" spans="1:95" ht="36.75" customHeight="1" x14ac:dyDescent="0.2">
      <c r="D32" s="62"/>
      <c r="E32" s="27"/>
      <c r="F32" s="62"/>
      <c r="CA32" s="63"/>
    </row>
    <row r="33" spans="4:79" ht="15.75" customHeight="1" x14ac:dyDescent="0.2">
      <c r="D33" s="23"/>
      <c r="E33" s="28"/>
      <c r="F33" s="23"/>
      <c r="CA33" s="64"/>
    </row>
    <row r="34" spans="4:79" ht="15.75" customHeight="1" x14ac:dyDescent="0.2">
      <c r="D34" s="23"/>
      <c r="E34" s="28"/>
      <c r="F34" s="23"/>
      <c r="CA34" s="64"/>
    </row>
    <row r="35" spans="4:79" ht="15.75" customHeight="1" x14ac:dyDescent="0.2">
      <c r="D35" s="23"/>
      <c r="E35" s="27"/>
      <c r="F35" s="62"/>
      <c r="CA35" s="64"/>
    </row>
    <row r="36" spans="4:79" ht="15.75" customHeight="1" x14ac:dyDescent="0.2">
      <c r="D36" s="23"/>
      <c r="E36" s="62"/>
      <c r="F36" s="27"/>
      <c r="CA36" s="41"/>
    </row>
    <row r="37" spans="4:79" ht="15.75" customHeight="1" x14ac:dyDescent="0.2">
      <c r="D37" s="23"/>
      <c r="E37" s="62"/>
      <c r="F37" s="27"/>
      <c r="CA37" s="41"/>
    </row>
    <row r="38" spans="4:79" ht="15.75" customHeight="1" x14ac:dyDescent="0.2">
      <c r="D38" s="23"/>
      <c r="E38" s="62"/>
      <c r="F38" s="27"/>
      <c r="CA38" s="41"/>
    </row>
    <row r="39" spans="4:79" ht="15.75" customHeight="1" x14ac:dyDescent="0.2">
      <c r="D39" s="23"/>
      <c r="E39" s="62"/>
      <c r="F39" s="27"/>
      <c r="CA39" s="41"/>
    </row>
    <row r="40" spans="4:79" ht="15.75" customHeight="1" x14ac:dyDescent="0.2">
      <c r="D40" s="23"/>
      <c r="E40" s="28"/>
      <c r="F40" s="28"/>
      <c r="CA40" s="41"/>
    </row>
    <row r="41" spans="4:79" ht="15.75" customHeight="1" x14ac:dyDescent="0.2">
      <c r="D41" s="27"/>
      <c r="CA41" s="41"/>
    </row>
    <row r="42" spans="4:79" ht="15.75" customHeight="1" x14ac:dyDescent="0.2">
      <c r="D42" s="27"/>
      <c r="CA42" s="41"/>
    </row>
    <row r="43" spans="4:79" ht="15.75" customHeight="1" x14ac:dyDescent="0.2">
      <c r="D43" s="28"/>
      <c r="CA43" s="41"/>
    </row>
    <row r="44" spans="4:79" ht="15.75" customHeight="1" x14ac:dyDescent="0.2">
      <c r="D44" s="27"/>
      <c r="CA44" s="41"/>
    </row>
    <row r="45" spans="4:79" ht="15.75" customHeight="1" x14ac:dyDescent="0.2">
      <c r="CA45" s="41"/>
    </row>
    <row r="46" spans="4:79" ht="15.75" customHeight="1" x14ac:dyDescent="0.2">
      <c r="CA46" s="41"/>
    </row>
    <row r="47" spans="4:79" ht="15.75" customHeight="1" x14ac:dyDescent="0.2">
      <c r="CA47" s="41"/>
    </row>
    <row r="48" spans="4:79" ht="15.75" customHeight="1" x14ac:dyDescent="0.2">
      <c r="D48" s="65"/>
      <c r="CA48" s="61"/>
    </row>
    <row r="49" spans="4:79" ht="15.75" customHeight="1" x14ac:dyDescent="0.2">
      <c r="D49" s="65"/>
      <c r="CA49" s="61"/>
    </row>
    <row r="50" spans="4:79" ht="15.75" customHeight="1" x14ac:dyDescent="0.2">
      <c r="CA50" s="41"/>
    </row>
    <row r="51" spans="4:79" ht="15.75" customHeight="1" x14ac:dyDescent="0.2">
      <c r="CA51" s="41"/>
    </row>
    <row r="52" spans="4:79" ht="15.75" customHeight="1" x14ac:dyDescent="0.2">
      <c r="CA52" s="41"/>
    </row>
    <row r="53" spans="4:79" ht="15.75" customHeight="1" x14ac:dyDescent="0.2">
      <c r="CA53" s="41"/>
    </row>
    <row r="54" spans="4:79" ht="15.75" customHeight="1" x14ac:dyDescent="0.2">
      <c r="CA54" s="41"/>
    </row>
    <row r="55" spans="4:79" ht="15.75" customHeight="1" x14ac:dyDescent="0.2">
      <c r="CA55" s="41"/>
    </row>
    <row r="56" spans="4:79" ht="15.75" customHeight="1" x14ac:dyDescent="0.2">
      <c r="CA56" s="41"/>
    </row>
    <row r="57" spans="4:79" ht="15.75" customHeight="1" x14ac:dyDescent="0.2">
      <c r="CA57" s="41"/>
    </row>
    <row r="58" spans="4:79" ht="15.75" customHeight="1" x14ac:dyDescent="0.2">
      <c r="CA58" s="41"/>
    </row>
    <row r="59" spans="4:79" ht="15.75" customHeight="1" x14ac:dyDescent="0.2">
      <c r="CA59" s="41"/>
    </row>
    <row r="60" spans="4:79" ht="15.75" customHeight="1" x14ac:dyDescent="0.2">
      <c r="CA60" s="41"/>
    </row>
    <row r="61" spans="4:79" ht="15.75" customHeight="1" x14ac:dyDescent="0.2">
      <c r="CA61" s="41"/>
    </row>
    <row r="62" spans="4:79" ht="15.75" customHeight="1" x14ac:dyDescent="0.2">
      <c r="CA62" s="41"/>
    </row>
    <row r="63" spans="4:79" ht="15.75" customHeight="1" x14ac:dyDescent="0.2">
      <c r="CA63" s="41"/>
    </row>
    <row r="64" spans="4:79" ht="15.75" customHeight="1" x14ac:dyDescent="0.2">
      <c r="CA64" s="41"/>
    </row>
    <row r="65" spans="79:79" ht="15.75" customHeight="1" x14ac:dyDescent="0.2">
      <c r="CA65" s="41"/>
    </row>
    <row r="66" spans="79:79" ht="15.75" customHeight="1" x14ac:dyDescent="0.2">
      <c r="CA66" s="41"/>
    </row>
    <row r="67" spans="79:79" ht="15.75" customHeight="1" x14ac:dyDescent="0.2">
      <c r="CA67" s="41"/>
    </row>
    <row r="68" spans="79:79" ht="15.75" customHeight="1" x14ac:dyDescent="0.2">
      <c r="CA68" s="41"/>
    </row>
    <row r="69" spans="79:79" ht="15.75" customHeight="1" x14ac:dyDescent="0.2">
      <c r="CA69" s="41"/>
    </row>
    <row r="70" spans="79:79" ht="15.75" customHeight="1" x14ac:dyDescent="0.2">
      <c r="CA70" s="41"/>
    </row>
    <row r="71" spans="79:79" ht="15.75" customHeight="1" x14ac:dyDescent="0.2">
      <c r="CA71" s="41"/>
    </row>
    <row r="72" spans="79:79" ht="15.75" customHeight="1" x14ac:dyDescent="0.2">
      <c r="CA72" s="41"/>
    </row>
    <row r="73" spans="79:79" ht="15.75" customHeight="1" x14ac:dyDescent="0.2">
      <c r="CA73" s="41"/>
    </row>
    <row r="74" spans="79:79" ht="15.75" customHeight="1" x14ac:dyDescent="0.2">
      <c r="CA74" s="41"/>
    </row>
    <row r="75" spans="79:79" ht="15.75" customHeight="1" x14ac:dyDescent="0.2">
      <c r="CA75" s="41"/>
    </row>
    <row r="76" spans="79:79" ht="15.75" customHeight="1" x14ac:dyDescent="0.2">
      <c r="CA76" s="41"/>
    </row>
    <row r="77" spans="79:79" ht="15.75" customHeight="1" x14ac:dyDescent="0.2">
      <c r="CA77" s="41"/>
    </row>
    <row r="78" spans="79:79" ht="15.75" customHeight="1" x14ac:dyDescent="0.2">
      <c r="CA78" s="41"/>
    </row>
    <row r="79" spans="79:79" ht="15.75" customHeight="1" x14ac:dyDescent="0.2">
      <c r="CA79" s="41"/>
    </row>
    <row r="80" spans="79:79" ht="15.75" customHeight="1" x14ac:dyDescent="0.2">
      <c r="CA80" s="41"/>
    </row>
    <row r="81" spans="79:79" ht="15.75" customHeight="1" x14ac:dyDescent="0.2">
      <c r="CA81" s="41"/>
    </row>
    <row r="82" spans="79:79" ht="15.75" customHeight="1" x14ac:dyDescent="0.2">
      <c r="CA82" s="41"/>
    </row>
    <row r="83" spans="79:79" ht="15.75" customHeight="1" x14ac:dyDescent="0.2">
      <c r="CA83" s="41"/>
    </row>
    <row r="84" spans="79:79" ht="15.75" customHeight="1" x14ac:dyDescent="0.2">
      <c r="CA84" s="41"/>
    </row>
    <row r="85" spans="79:79" ht="15.75" customHeight="1" x14ac:dyDescent="0.2">
      <c r="CA85" s="41"/>
    </row>
    <row r="86" spans="79:79" ht="15.75" customHeight="1" x14ac:dyDescent="0.2">
      <c r="CA86" s="41"/>
    </row>
    <row r="87" spans="79:79" ht="15.75" customHeight="1" x14ac:dyDescent="0.2">
      <c r="CA87" s="41"/>
    </row>
    <row r="88" spans="79:79" ht="15.75" customHeight="1" x14ac:dyDescent="0.2">
      <c r="CA88" s="41"/>
    </row>
    <row r="89" spans="79:79" ht="15.75" customHeight="1" x14ac:dyDescent="0.2">
      <c r="CA89" s="41"/>
    </row>
    <row r="90" spans="79:79" ht="15.75" customHeight="1" x14ac:dyDescent="0.2">
      <c r="CA90" s="41"/>
    </row>
    <row r="91" spans="79:79" ht="15.75" customHeight="1" x14ac:dyDescent="0.2">
      <c r="CA91" s="41"/>
    </row>
    <row r="92" spans="79:79" ht="15.75" customHeight="1" x14ac:dyDescent="0.2">
      <c r="CA92" s="41"/>
    </row>
    <row r="93" spans="79:79" ht="15.75" customHeight="1" x14ac:dyDescent="0.2">
      <c r="CA93" s="41"/>
    </row>
    <row r="94" spans="79:79" ht="15.75" customHeight="1" x14ac:dyDescent="0.2">
      <c r="CA94" s="41"/>
    </row>
    <row r="95" spans="79:79" ht="15.75" customHeight="1" x14ac:dyDescent="0.2">
      <c r="CA95" s="41"/>
    </row>
    <row r="96" spans="79:79" ht="15.75" customHeight="1" x14ac:dyDescent="0.2">
      <c r="CA96" s="41"/>
    </row>
    <row r="97" spans="79:79" ht="15.75" customHeight="1" x14ac:dyDescent="0.2">
      <c r="CA97" s="41"/>
    </row>
    <row r="98" spans="79:79" ht="15.75" customHeight="1" x14ac:dyDescent="0.2">
      <c r="CA98" s="41"/>
    </row>
    <row r="99" spans="79:79" ht="15.75" customHeight="1" x14ac:dyDescent="0.2">
      <c r="CA99" s="41"/>
    </row>
    <row r="100" spans="79:79" ht="15.75" customHeight="1" x14ac:dyDescent="0.2">
      <c r="CA100" s="41"/>
    </row>
    <row r="101" spans="79:79" ht="15.75" customHeight="1" x14ac:dyDescent="0.2">
      <c r="CA101" s="41"/>
    </row>
    <row r="102" spans="79:79" ht="15.75" customHeight="1" x14ac:dyDescent="0.2">
      <c r="CA102" s="41"/>
    </row>
    <row r="103" spans="79:79" ht="15.75" customHeight="1" x14ac:dyDescent="0.2">
      <c r="CA103" s="41"/>
    </row>
    <row r="104" spans="79:79" ht="15.75" customHeight="1" x14ac:dyDescent="0.2">
      <c r="CA104" s="41"/>
    </row>
    <row r="105" spans="79:79" ht="15.75" customHeight="1" x14ac:dyDescent="0.2">
      <c r="CA105" s="41"/>
    </row>
    <row r="106" spans="79:79" ht="15.75" customHeight="1" x14ac:dyDescent="0.2">
      <c r="CA106" s="41"/>
    </row>
    <row r="107" spans="79:79" ht="15.75" customHeight="1" x14ac:dyDescent="0.2">
      <c r="CA107" s="41"/>
    </row>
    <row r="108" spans="79:79" ht="15.75" customHeight="1" x14ac:dyDescent="0.2">
      <c r="CA108" s="41"/>
    </row>
    <row r="109" spans="79:79" ht="15.75" customHeight="1" x14ac:dyDescent="0.2">
      <c r="CA109" s="41"/>
    </row>
    <row r="110" spans="79:79" ht="15.75" customHeight="1" x14ac:dyDescent="0.2">
      <c r="CA110" s="41"/>
    </row>
    <row r="111" spans="79:79" ht="15.75" customHeight="1" x14ac:dyDescent="0.2">
      <c r="CA111" s="41"/>
    </row>
    <row r="112" spans="79:79" ht="15.75" customHeight="1" x14ac:dyDescent="0.2">
      <c r="CA112" s="41"/>
    </row>
    <row r="113" spans="79:79" ht="15.75" customHeight="1" x14ac:dyDescent="0.2">
      <c r="CA113" s="41"/>
    </row>
    <row r="114" spans="79:79" ht="15.75" customHeight="1" x14ac:dyDescent="0.2">
      <c r="CA114" s="41"/>
    </row>
    <row r="115" spans="79:79" ht="15.75" customHeight="1" x14ac:dyDescent="0.2">
      <c r="CA115" s="41"/>
    </row>
    <row r="116" spans="79:79" ht="15.75" customHeight="1" x14ac:dyDescent="0.2">
      <c r="CA116" s="41"/>
    </row>
    <row r="117" spans="79:79" ht="15.75" customHeight="1" x14ac:dyDescent="0.2">
      <c r="CA117" s="41"/>
    </row>
    <row r="118" spans="79:79" ht="15.75" customHeight="1" x14ac:dyDescent="0.2">
      <c r="CA118" s="41"/>
    </row>
    <row r="119" spans="79:79" ht="15.75" customHeight="1" x14ac:dyDescent="0.2">
      <c r="CA119" s="41"/>
    </row>
    <row r="120" spans="79:79" ht="15.75" customHeight="1" x14ac:dyDescent="0.2">
      <c r="CA120" s="41"/>
    </row>
    <row r="121" spans="79:79" ht="15.75" customHeight="1" x14ac:dyDescent="0.2">
      <c r="CA121" s="41"/>
    </row>
    <row r="122" spans="79:79" ht="15.75" customHeight="1" x14ac:dyDescent="0.2">
      <c r="CA122" s="41"/>
    </row>
    <row r="123" spans="79:79" ht="15.75" customHeight="1" x14ac:dyDescent="0.2">
      <c r="CA123" s="41"/>
    </row>
    <row r="124" spans="79:79" ht="15.75" customHeight="1" x14ac:dyDescent="0.2">
      <c r="CA124" s="41"/>
    </row>
    <row r="125" spans="79:79" ht="15.75" customHeight="1" x14ac:dyDescent="0.2">
      <c r="CA125" s="41"/>
    </row>
    <row r="126" spans="79:79" ht="15.75" customHeight="1" x14ac:dyDescent="0.2">
      <c r="CA126" s="41"/>
    </row>
    <row r="127" spans="79:79" ht="15.75" customHeight="1" x14ac:dyDescent="0.2">
      <c r="CA127" s="41"/>
    </row>
    <row r="128" spans="79:79" ht="15.75" customHeight="1" x14ac:dyDescent="0.2">
      <c r="CA128" s="41"/>
    </row>
    <row r="129" spans="79:79" ht="15.75" customHeight="1" x14ac:dyDescent="0.2">
      <c r="CA129" s="41"/>
    </row>
    <row r="130" spans="79:79" ht="15.75" customHeight="1" x14ac:dyDescent="0.2">
      <c r="CA130" s="41"/>
    </row>
    <row r="131" spans="79:79" ht="15.75" customHeight="1" x14ac:dyDescent="0.2">
      <c r="CA131" s="41"/>
    </row>
    <row r="132" spans="79:79" ht="15.75" customHeight="1" x14ac:dyDescent="0.2">
      <c r="CA132" s="41"/>
    </row>
    <row r="133" spans="79:79" ht="15.75" customHeight="1" x14ac:dyDescent="0.2">
      <c r="CA133" s="41"/>
    </row>
    <row r="134" spans="79:79" ht="15.75" customHeight="1" x14ac:dyDescent="0.2">
      <c r="CA134" s="41"/>
    </row>
    <row r="135" spans="79:79" ht="15.75" customHeight="1" x14ac:dyDescent="0.2">
      <c r="CA135" s="41"/>
    </row>
    <row r="136" spans="79:79" ht="15.75" customHeight="1" x14ac:dyDescent="0.2">
      <c r="CA136" s="41"/>
    </row>
    <row r="137" spans="79:79" ht="15.75" customHeight="1" x14ac:dyDescent="0.2">
      <c r="CA137" s="41"/>
    </row>
    <row r="138" spans="79:79" ht="15.75" customHeight="1" x14ac:dyDescent="0.2">
      <c r="CA138" s="41"/>
    </row>
    <row r="139" spans="79:79" ht="15.75" customHeight="1" x14ac:dyDescent="0.2">
      <c r="CA139" s="41"/>
    </row>
    <row r="140" spans="79:79" ht="15.75" customHeight="1" x14ac:dyDescent="0.2">
      <c r="CA140" s="41"/>
    </row>
    <row r="141" spans="79:79" ht="15.75" customHeight="1" x14ac:dyDescent="0.2">
      <c r="CA141" s="41"/>
    </row>
    <row r="142" spans="79:79" ht="15.75" customHeight="1" x14ac:dyDescent="0.2">
      <c r="CA142" s="41"/>
    </row>
    <row r="143" spans="79:79" ht="15.75" customHeight="1" x14ac:dyDescent="0.2">
      <c r="CA143" s="41"/>
    </row>
    <row r="144" spans="79:79" ht="15.75" customHeight="1" x14ac:dyDescent="0.2">
      <c r="CA144" s="41"/>
    </row>
    <row r="145" spans="79:79" ht="15.75" customHeight="1" x14ac:dyDescent="0.2">
      <c r="CA145" s="41"/>
    </row>
    <row r="146" spans="79:79" ht="15.75" customHeight="1" x14ac:dyDescent="0.2">
      <c r="CA146" s="41"/>
    </row>
    <row r="147" spans="79:79" ht="15.75" customHeight="1" x14ac:dyDescent="0.2">
      <c r="CA147" s="41"/>
    </row>
    <row r="148" spans="79:79" ht="15.75" customHeight="1" x14ac:dyDescent="0.2">
      <c r="CA148" s="41"/>
    </row>
    <row r="149" spans="79:79" ht="15.75" customHeight="1" x14ac:dyDescent="0.2">
      <c r="CA149" s="41"/>
    </row>
    <row r="150" spans="79:79" ht="15.75" customHeight="1" x14ac:dyDescent="0.2">
      <c r="CA150" s="41"/>
    </row>
    <row r="151" spans="79:79" ht="15.75" customHeight="1" x14ac:dyDescent="0.2">
      <c r="CA151" s="41"/>
    </row>
    <row r="152" spans="79:79" ht="15.75" customHeight="1" x14ac:dyDescent="0.2">
      <c r="CA152" s="41"/>
    </row>
    <row r="153" spans="79:79" ht="15.75" customHeight="1" x14ac:dyDescent="0.2">
      <c r="CA153" s="41"/>
    </row>
    <row r="154" spans="79:79" ht="15.75" customHeight="1" x14ac:dyDescent="0.2">
      <c r="CA154" s="41"/>
    </row>
    <row r="155" spans="79:79" ht="15.75" customHeight="1" x14ac:dyDescent="0.2">
      <c r="CA155" s="41"/>
    </row>
    <row r="156" spans="79:79" ht="15.75" customHeight="1" x14ac:dyDescent="0.2">
      <c r="CA156" s="41"/>
    </row>
    <row r="157" spans="79:79" ht="15.75" customHeight="1" x14ac:dyDescent="0.2">
      <c r="CA157" s="41"/>
    </row>
    <row r="158" spans="79:79" ht="15.75" customHeight="1" x14ac:dyDescent="0.2">
      <c r="CA158" s="41"/>
    </row>
    <row r="159" spans="79:79" ht="15.75" customHeight="1" x14ac:dyDescent="0.2">
      <c r="CA159" s="41"/>
    </row>
    <row r="160" spans="79:79" ht="15.75" customHeight="1" x14ac:dyDescent="0.2">
      <c r="CA160" s="41"/>
    </row>
    <row r="161" spans="79:79" ht="15.75" customHeight="1" x14ac:dyDescent="0.2">
      <c r="CA161" s="41"/>
    </row>
    <row r="162" spans="79:79" ht="15.75" customHeight="1" x14ac:dyDescent="0.2">
      <c r="CA162" s="41"/>
    </row>
    <row r="163" spans="79:79" ht="15.75" customHeight="1" x14ac:dyDescent="0.2">
      <c r="CA163" s="41"/>
    </row>
    <row r="164" spans="79:79" ht="15.75" customHeight="1" x14ac:dyDescent="0.2">
      <c r="CA164" s="41"/>
    </row>
    <row r="165" spans="79:79" ht="15.75" customHeight="1" x14ac:dyDescent="0.2">
      <c r="CA165" s="41"/>
    </row>
    <row r="166" spans="79:79" ht="15.75" customHeight="1" x14ac:dyDescent="0.2"/>
    <row r="167" spans="79:79" ht="15.75" customHeight="1" x14ac:dyDescent="0.2"/>
    <row r="168" spans="79:79" ht="15.75" customHeight="1" x14ac:dyDescent="0.2"/>
    <row r="169" spans="79:79" ht="15.75" customHeight="1" x14ac:dyDescent="0.2"/>
    <row r="170" spans="79:79" ht="15.75" customHeight="1" x14ac:dyDescent="0.2"/>
    <row r="171" spans="79:79" ht="15.75" customHeight="1" x14ac:dyDescent="0.2"/>
    <row r="172" spans="79:79" ht="15.75" customHeight="1" x14ac:dyDescent="0.2"/>
    <row r="173" spans="79:79" ht="15.75" customHeight="1" x14ac:dyDescent="0.2"/>
    <row r="174" spans="79:79" ht="15.75" customHeight="1" x14ac:dyDescent="0.2"/>
    <row r="175" spans="79:79" ht="15.75" customHeight="1" x14ac:dyDescent="0.2"/>
    <row r="176" spans="79:79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</sheetData>
  <mergeCells count="452">
    <mergeCell ref="BR10:BR11"/>
    <mergeCell ref="BS10:BS11"/>
    <mergeCell ref="BQ13:BQ17"/>
    <mergeCell ref="BR13:BR17"/>
    <mergeCell ref="BS13:BS17"/>
    <mergeCell ref="BQ18:BQ22"/>
    <mergeCell ref="BR18:BR22"/>
    <mergeCell ref="BS18:BS22"/>
    <mergeCell ref="BY18:BY22"/>
    <mergeCell ref="BT18:BT22"/>
    <mergeCell ref="BU18:BU22"/>
    <mergeCell ref="BV18:BV22"/>
    <mergeCell ref="BW18:BW22"/>
    <mergeCell ref="BK18:BK22"/>
    <mergeCell ref="BL18:BL22"/>
    <mergeCell ref="BM18:BM22"/>
    <mergeCell ref="BK23:BK27"/>
    <mergeCell ref="BL23:BL27"/>
    <mergeCell ref="BM23:BM27"/>
    <mergeCell ref="BN18:BN22"/>
    <mergeCell ref="BO18:BO22"/>
    <mergeCell ref="BP18:BP22"/>
    <mergeCell ref="BQ28:BQ29"/>
    <mergeCell ref="BR28:BR29"/>
    <mergeCell ref="BS28:BS29"/>
    <mergeCell ref="BK28:BK29"/>
    <mergeCell ref="BL28:BL29"/>
    <mergeCell ref="BM28:BM29"/>
    <mergeCell ref="BN28:BN29"/>
    <mergeCell ref="BO28:BO29"/>
    <mergeCell ref="BP28:BP29"/>
    <mergeCell ref="J23:J27"/>
    <mergeCell ref="BX23:BX27"/>
    <mergeCell ref="BZ23:BZ27"/>
    <mergeCell ref="BY23:BY27"/>
    <mergeCell ref="BY28:BY29"/>
    <mergeCell ref="J18:J22"/>
    <mergeCell ref="J28:J29"/>
    <mergeCell ref="BX28:BX29"/>
    <mergeCell ref="BZ28:BZ29"/>
    <mergeCell ref="AP18:AP22"/>
    <mergeCell ref="AQ18:AQ22"/>
    <mergeCell ref="AR18:AR22"/>
    <mergeCell ref="AS18:AS22"/>
    <mergeCell ref="AT18:AT22"/>
    <mergeCell ref="AU18:AU22"/>
    <mergeCell ref="AV18:AV22"/>
    <mergeCell ref="AY18:AY22"/>
    <mergeCell ref="AZ18:AZ22"/>
    <mergeCell ref="BA18:BA22"/>
    <mergeCell ref="AY23:AY27"/>
    <mergeCell ref="BT23:BT27"/>
    <mergeCell ref="BU23:BU27"/>
    <mergeCell ref="BV23:BV27"/>
    <mergeCell ref="BW23:BW27"/>
    <mergeCell ref="CO28:CO29"/>
    <mergeCell ref="AY13:AY17"/>
    <mergeCell ref="AZ13:AZ17"/>
    <mergeCell ref="BA13:BA17"/>
    <mergeCell ref="CO13:CO17"/>
    <mergeCell ref="AZ23:AZ27"/>
    <mergeCell ref="BA23:BA27"/>
    <mergeCell ref="CP28:CP29"/>
    <mergeCell ref="CQ28:CQ29"/>
    <mergeCell ref="BX18:BX22"/>
    <mergeCell ref="BZ18:BZ22"/>
    <mergeCell ref="BN23:BN27"/>
    <mergeCell ref="BO23:BO27"/>
    <mergeCell ref="BP23:BP27"/>
    <mergeCell ref="BQ23:BQ27"/>
    <mergeCell ref="BR23:BR27"/>
    <mergeCell ref="BS23:BS27"/>
    <mergeCell ref="AY28:AY29"/>
    <mergeCell ref="AZ28:AZ29"/>
    <mergeCell ref="BA28:BA29"/>
    <mergeCell ref="BT28:BT29"/>
    <mergeCell ref="BU28:BU29"/>
    <mergeCell ref="BV28:BV29"/>
    <mergeCell ref="BW28:BW29"/>
    <mergeCell ref="CP13:CP17"/>
    <mergeCell ref="BX13:BX17"/>
    <mergeCell ref="BZ13:BZ17"/>
    <mergeCell ref="BY13:BY17"/>
    <mergeCell ref="BN13:BN17"/>
    <mergeCell ref="BO13:BO17"/>
    <mergeCell ref="BP13:BP17"/>
    <mergeCell ref="BK13:BK17"/>
    <mergeCell ref="BL13:BL17"/>
    <mergeCell ref="BM13:BM17"/>
    <mergeCell ref="BT13:BT17"/>
    <mergeCell ref="BU13:BU17"/>
    <mergeCell ref="BV13:BV17"/>
    <mergeCell ref="BW13:BW17"/>
    <mergeCell ref="CQ13:CQ17"/>
    <mergeCell ref="CO18:CO22"/>
    <mergeCell ref="CP18:CP22"/>
    <mergeCell ref="CQ18:CQ22"/>
    <mergeCell ref="CO23:CO27"/>
    <mergeCell ref="CP23:CP27"/>
    <mergeCell ref="CQ23:CQ27"/>
    <mergeCell ref="D28:D29"/>
    <mergeCell ref="A28:A29"/>
    <mergeCell ref="B28:B29"/>
    <mergeCell ref="C28:C29"/>
    <mergeCell ref="E28:E29"/>
    <mergeCell ref="F28:F29"/>
    <mergeCell ref="G28:G29"/>
    <mergeCell ref="H28:H29"/>
    <mergeCell ref="I28:I29"/>
    <mergeCell ref="A23:A27"/>
    <mergeCell ref="B23:B27"/>
    <mergeCell ref="C23:C27"/>
    <mergeCell ref="D23:D27"/>
    <mergeCell ref="E23:E27"/>
    <mergeCell ref="F23:F27"/>
    <mergeCell ref="G23:G27"/>
    <mergeCell ref="H23:H27"/>
    <mergeCell ref="I23:I27"/>
    <mergeCell ref="A18:A22"/>
    <mergeCell ref="B18:B22"/>
    <mergeCell ref="C18:C22"/>
    <mergeCell ref="D18:D22"/>
    <mergeCell ref="E18:E22"/>
    <mergeCell ref="F18:F22"/>
    <mergeCell ref="G18:G22"/>
    <mergeCell ref="H18:H22"/>
    <mergeCell ref="I18:I22"/>
    <mergeCell ref="A13:A17"/>
    <mergeCell ref="B13:B17"/>
    <mergeCell ref="C13:C17"/>
    <mergeCell ref="D13:D17"/>
    <mergeCell ref="E13:E17"/>
    <mergeCell ref="F13:F17"/>
    <mergeCell ref="G13:G17"/>
    <mergeCell ref="H13:H17"/>
    <mergeCell ref="J13:J17"/>
    <mergeCell ref="I13:I17"/>
    <mergeCell ref="D7:E7"/>
    <mergeCell ref="F7:CL7"/>
    <mergeCell ref="A8:CQ8"/>
    <mergeCell ref="A9:A11"/>
    <mergeCell ref="B9:B11"/>
    <mergeCell ref="C9:C11"/>
    <mergeCell ref="D9:D11"/>
    <mergeCell ref="E9:I9"/>
    <mergeCell ref="J9:J11"/>
    <mergeCell ref="A1:C7"/>
    <mergeCell ref="D1:CL1"/>
    <mergeCell ref="CO1:CQ7"/>
    <mergeCell ref="D2:CL2"/>
    <mergeCell ref="D3:CL3"/>
    <mergeCell ref="D4:E4"/>
    <mergeCell ref="F4:CL4"/>
    <mergeCell ref="D5:E5"/>
    <mergeCell ref="F5:CL5"/>
    <mergeCell ref="D6:E6"/>
    <mergeCell ref="F6:CL6"/>
    <mergeCell ref="AV9:AX9"/>
    <mergeCell ref="AY9:BA9"/>
    <mergeCell ref="CJ9:CJ11"/>
    <mergeCell ref="CK9:CK11"/>
    <mergeCell ref="BM10:BM11"/>
    <mergeCell ref="BQ9:BS9"/>
    <mergeCell ref="BQ10:BQ11"/>
    <mergeCell ref="CO9:CO11"/>
    <mergeCell ref="CP9:CP11"/>
    <mergeCell ref="CQ9:CQ11"/>
    <mergeCell ref="E10:E11"/>
    <mergeCell ref="F10:F11"/>
    <mergeCell ref="G10:G11"/>
    <mergeCell ref="H10:I10"/>
    <mergeCell ref="CA9:CA11"/>
    <mergeCell ref="CB9:CB11"/>
    <mergeCell ref="CI9:CI11"/>
    <mergeCell ref="CL9:CL11"/>
    <mergeCell ref="BX9:BX11"/>
    <mergeCell ref="BZ9:BZ11"/>
    <mergeCell ref="BY9:BY11"/>
    <mergeCell ref="AP9:AR9"/>
    <mergeCell ref="AS9:AU9"/>
    <mergeCell ref="AY10:AY11"/>
    <mergeCell ref="AZ10:AZ11"/>
    <mergeCell ref="BA10:BA11"/>
    <mergeCell ref="CM9:CM11"/>
    <mergeCell ref="CN9:CN11"/>
    <mergeCell ref="CF9:CF11"/>
    <mergeCell ref="CC9:CC11"/>
    <mergeCell ref="CD9:CD11"/>
    <mergeCell ref="CE9:CE11"/>
    <mergeCell ref="BT9:BT11"/>
    <mergeCell ref="BU9:BU11"/>
    <mergeCell ref="BV9:BV11"/>
    <mergeCell ref="BW9:BW11"/>
    <mergeCell ref="AP10:AP11"/>
    <mergeCell ref="AQ10:AQ11"/>
    <mergeCell ref="AR10:AR11"/>
    <mergeCell ref="AS10:AS11"/>
    <mergeCell ref="AT10:AT11"/>
    <mergeCell ref="AU10:AU11"/>
    <mergeCell ref="AV10:AV11"/>
    <mergeCell ref="AW10:AW11"/>
    <mergeCell ref="AX10:AX11"/>
    <mergeCell ref="BN9:BP9"/>
    <mergeCell ref="BN10:BN11"/>
    <mergeCell ref="BO10:BO11"/>
    <mergeCell ref="BP10:BP11"/>
    <mergeCell ref="BK9:BM9"/>
    <mergeCell ref="BK10:BK11"/>
    <mergeCell ref="BL10:BL11"/>
    <mergeCell ref="AP13:AP17"/>
    <mergeCell ref="AQ13:AQ17"/>
    <mergeCell ref="AR13:AR17"/>
    <mergeCell ref="AS13:AS17"/>
    <mergeCell ref="AT13:AT17"/>
    <mergeCell ref="AU13:AU17"/>
    <mergeCell ref="AV13:AV17"/>
    <mergeCell ref="AW13:AW17"/>
    <mergeCell ref="AX13:AX17"/>
    <mergeCell ref="AW18:AW22"/>
    <mergeCell ref="AX18:AX22"/>
    <mergeCell ref="AP23:AP27"/>
    <mergeCell ref="AQ23:AQ27"/>
    <mergeCell ref="AR23:AR27"/>
    <mergeCell ref="AS23:AS27"/>
    <mergeCell ref="AT23:AT27"/>
    <mergeCell ref="AU23:AU27"/>
    <mergeCell ref="AV23:AV27"/>
    <mergeCell ref="AW23:AW27"/>
    <mergeCell ref="AX23:AX27"/>
    <mergeCell ref="AP28:AP29"/>
    <mergeCell ref="AQ28:AQ29"/>
    <mergeCell ref="AR28:AR29"/>
    <mergeCell ref="AS28:AS29"/>
    <mergeCell ref="AT28:AT29"/>
    <mergeCell ref="AU28:AU29"/>
    <mergeCell ref="AV28:AV29"/>
    <mergeCell ref="AW28:AW29"/>
    <mergeCell ref="AX28:AX29"/>
    <mergeCell ref="Y9:AA9"/>
    <mergeCell ref="AB9:AD9"/>
    <mergeCell ref="AE9:AG9"/>
    <mergeCell ref="AH9:AJ9"/>
    <mergeCell ref="Y10:Y11"/>
    <mergeCell ref="Z10:Z11"/>
    <mergeCell ref="AA10:AA11"/>
    <mergeCell ref="AB10:AB11"/>
    <mergeCell ref="AC10:AC11"/>
    <mergeCell ref="AD10:AD11"/>
    <mergeCell ref="AE10:AE11"/>
    <mergeCell ref="AF10:AF11"/>
    <mergeCell ref="AG10:AG11"/>
    <mergeCell ref="AH10:AH11"/>
    <mergeCell ref="AI10:AI11"/>
    <mergeCell ref="AJ10:AJ11"/>
    <mergeCell ref="AJ18:AJ22"/>
    <mergeCell ref="Y13:Y17"/>
    <mergeCell ref="Z13:Z17"/>
    <mergeCell ref="AA13:AA17"/>
    <mergeCell ref="AB13:AB17"/>
    <mergeCell ref="AC13:AC17"/>
    <mergeCell ref="AD13:AD17"/>
    <mergeCell ref="AE13:AE17"/>
    <mergeCell ref="AF13:AF17"/>
    <mergeCell ref="AG13:AG17"/>
    <mergeCell ref="AH23:AH27"/>
    <mergeCell ref="AI23:AI27"/>
    <mergeCell ref="AJ23:AJ27"/>
    <mergeCell ref="Y28:Y29"/>
    <mergeCell ref="Z28:Z29"/>
    <mergeCell ref="AA28:AA29"/>
    <mergeCell ref="AB28:AB29"/>
    <mergeCell ref="AC28:AC29"/>
    <mergeCell ref="AD28:AD29"/>
    <mergeCell ref="AE28:AE29"/>
    <mergeCell ref="AF28:AF29"/>
    <mergeCell ref="AG28:AG29"/>
    <mergeCell ref="AH28:AH29"/>
    <mergeCell ref="AI28:AI29"/>
    <mergeCell ref="AJ28:AJ29"/>
    <mergeCell ref="Y23:Y27"/>
    <mergeCell ref="Z23:Z27"/>
    <mergeCell ref="AA23:AA27"/>
    <mergeCell ref="AB23:AB27"/>
    <mergeCell ref="AC23:AC27"/>
    <mergeCell ref="AD23:AD27"/>
    <mergeCell ref="AE23:AE27"/>
    <mergeCell ref="AF23:AF27"/>
    <mergeCell ref="AG23:AG27"/>
    <mergeCell ref="P13:P17"/>
    <mergeCell ref="Q13:Q17"/>
    <mergeCell ref="R13:R17"/>
    <mergeCell ref="S13:S17"/>
    <mergeCell ref="K9:M9"/>
    <mergeCell ref="N9:P9"/>
    <mergeCell ref="Q9:S9"/>
    <mergeCell ref="T9:V9"/>
    <mergeCell ref="K10:K11"/>
    <mergeCell ref="L10:L11"/>
    <mergeCell ref="M10:M11"/>
    <mergeCell ref="N10:N11"/>
    <mergeCell ref="O10:O11"/>
    <mergeCell ref="P10:P11"/>
    <mergeCell ref="Q10:Q11"/>
    <mergeCell ref="R10:R11"/>
    <mergeCell ref="S10:S11"/>
    <mergeCell ref="T10:T11"/>
    <mergeCell ref="U10:U11"/>
    <mergeCell ref="V10:V11"/>
    <mergeCell ref="P23:P27"/>
    <mergeCell ref="Q23:Q27"/>
    <mergeCell ref="R23:R27"/>
    <mergeCell ref="S23:S27"/>
    <mergeCell ref="T13:T17"/>
    <mergeCell ref="U13:U17"/>
    <mergeCell ref="V13:V17"/>
    <mergeCell ref="K18:K22"/>
    <mergeCell ref="L18:L22"/>
    <mergeCell ref="M18:M22"/>
    <mergeCell ref="N18:N22"/>
    <mergeCell ref="O18:O22"/>
    <mergeCell ref="P18:P22"/>
    <mergeCell ref="Q18:Q22"/>
    <mergeCell ref="R18:R22"/>
    <mergeCell ref="S18:S22"/>
    <mergeCell ref="T18:T22"/>
    <mergeCell ref="U18:U22"/>
    <mergeCell ref="V18:V22"/>
    <mergeCell ref="K13:K17"/>
    <mergeCell ref="L13:L17"/>
    <mergeCell ref="M13:M17"/>
    <mergeCell ref="N13:N17"/>
    <mergeCell ref="O13:O17"/>
    <mergeCell ref="W23:W27"/>
    <mergeCell ref="X23:X27"/>
    <mergeCell ref="W28:W29"/>
    <mergeCell ref="X28:X29"/>
    <mergeCell ref="T23:T27"/>
    <mergeCell ref="U23:U27"/>
    <mergeCell ref="V23:V27"/>
    <mergeCell ref="K28:K29"/>
    <mergeCell ref="L28:L29"/>
    <mergeCell ref="M28:M29"/>
    <mergeCell ref="N28:N29"/>
    <mergeCell ref="O28:O29"/>
    <mergeCell ref="P28:P29"/>
    <mergeCell ref="Q28:Q29"/>
    <mergeCell ref="R28:R29"/>
    <mergeCell ref="S28:S29"/>
    <mergeCell ref="T28:T29"/>
    <mergeCell ref="U28:U29"/>
    <mergeCell ref="V28:V29"/>
    <mergeCell ref="K23:K27"/>
    <mergeCell ref="L23:L27"/>
    <mergeCell ref="M23:M27"/>
    <mergeCell ref="N23:N27"/>
    <mergeCell ref="O23:O27"/>
    <mergeCell ref="AM13:AM17"/>
    <mergeCell ref="AK18:AK22"/>
    <mergeCell ref="AL18:AL22"/>
    <mergeCell ref="AM18:AM22"/>
    <mergeCell ref="W9:W11"/>
    <mergeCell ref="X9:X11"/>
    <mergeCell ref="W13:W17"/>
    <mergeCell ref="X13:X17"/>
    <mergeCell ref="W18:W22"/>
    <mergeCell ref="X18:X22"/>
    <mergeCell ref="AH13:AH17"/>
    <mergeCell ref="AI13:AI17"/>
    <mergeCell ref="AJ13:AJ17"/>
    <mergeCell ref="Y18:Y22"/>
    <mergeCell ref="Z18:Z22"/>
    <mergeCell ref="AA18:AA22"/>
    <mergeCell ref="AB18:AB22"/>
    <mergeCell ref="AC18:AC22"/>
    <mergeCell ref="AD18:AD22"/>
    <mergeCell ref="AE18:AE22"/>
    <mergeCell ref="AF18:AF22"/>
    <mergeCell ref="AG18:AG22"/>
    <mergeCell ref="AH18:AH22"/>
    <mergeCell ref="AI18:AI22"/>
    <mergeCell ref="CG9:CG11"/>
    <mergeCell ref="CH9:CH11"/>
    <mergeCell ref="AK23:AK27"/>
    <mergeCell ref="AL23:AL27"/>
    <mergeCell ref="AM23:AM27"/>
    <mergeCell ref="AK28:AK29"/>
    <mergeCell ref="AL28:AL29"/>
    <mergeCell ref="AM28:AM29"/>
    <mergeCell ref="AN9:AN11"/>
    <mergeCell ref="AO9:AO11"/>
    <mergeCell ref="AN13:AN17"/>
    <mergeCell ref="AO13:AO17"/>
    <mergeCell ref="AN18:AN22"/>
    <mergeCell ref="AO18:AO22"/>
    <mergeCell ref="AN23:AN27"/>
    <mergeCell ref="AO23:AO27"/>
    <mergeCell ref="AN28:AN29"/>
    <mergeCell ref="AO28:AO29"/>
    <mergeCell ref="AK9:AM9"/>
    <mergeCell ref="AK10:AK11"/>
    <mergeCell ref="AL10:AL11"/>
    <mergeCell ref="AM10:AM11"/>
    <mergeCell ref="AK13:AK17"/>
    <mergeCell ref="AL13:AL17"/>
    <mergeCell ref="BB9:BD9"/>
    <mergeCell ref="BE9:BG9"/>
    <mergeCell ref="BH9:BJ9"/>
    <mergeCell ref="BB10:BB11"/>
    <mergeCell ref="BC10:BC11"/>
    <mergeCell ref="BD10:BD11"/>
    <mergeCell ref="BE10:BE11"/>
    <mergeCell ref="BF10:BF11"/>
    <mergeCell ref="BG10:BG11"/>
    <mergeCell ref="BH10:BH11"/>
    <mergeCell ref="BI10:BI11"/>
    <mergeCell ref="BJ10:BJ11"/>
    <mergeCell ref="BB13:BB17"/>
    <mergeCell ref="BC13:BC17"/>
    <mergeCell ref="BD13:BD17"/>
    <mergeCell ref="BE13:BE17"/>
    <mergeCell ref="BF13:BF17"/>
    <mergeCell ref="BG13:BG17"/>
    <mergeCell ref="BH13:BH17"/>
    <mergeCell ref="BI13:BI17"/>
    <mergeCell ref="BJ13:BJ17"/>
    <mergeCell ref="BB18:BB22"/>
    <mergeCell ref="BC18:BC22"/>
    <mergeCell ref="BD18:BD22"/>
    <mergeCell ref="BE18:BE22"/>
    <mergeCell ref="BF18:BF22"/>
    <mergeCell ref="BG18:BG22"/>
    <mergeCell ref="BH18:BH22"/>
    <mergeCell ref="BI18:BI22"/>
    <mergeCell ref="BJ18:BJ22"/>
    <mergeCell ref="BD28:BD29"/>
    <mergeCell ref="BE28:BE29"/>
    <mergeCell ref="BF28:BF29"/>
    <mergeCell ref="BG28:BG29"/>
    <mergeCell ref="BH28:BH29"/>
    <mergeCell ref="BI28:BI29"/>
    <mergeCell ref="BJ28:BJ29"/>
    <mergeCell ref="BB23:BB27"/>
    <mergeCell ref="BC23:BC27"/>
    <mergeCell ref="BD23:BD27"/>
    <mergeCell ref="BE23:BE27"/>
    <mergeCell ref="BF23:BF27"/>
    <mergeCell ref="BG23:BG27"/>
    <mergeCell ref="BH23:BH27"/>
    <mergeCell ref="BI23:BI27"/>
    <mergeCell ref="BJ23:BJ27"/>
    <mergeCell ref="BB28:BB29"/>
    <mergeCell ref="BC28:BC29"/>
  </mergeCells>
  <pageMargins left="0.7" right="0.7" top="0.75" bottom="0.75" header="0.3" footer="0.3"/>
  <pageSetup scale="21" orientation="landscape" horizontalDpi="0" verticalDpi="0"/>
  <headerFooter>
    <oddHeader>&amp;C&amp;"Calibri,Negrita"&amp;18&amp;K000000PLAN OPERATIVO ANUAL VIGENCIA 2021
PROCESO EVALUACIÓN
ESE HOSPITAL DE LA VEGA</oddHeader>
    <oddFooter>&amp;L&amp;"Calibri,Normal"&amp;K000000
Dra Viviana Marcela Clavijo
Gerente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2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8</vt:i4>
      </vt:variant>
    </vt:vector>
  </HeadingPairs>
  <TitlesOfParts>
    <vt:vector size="16" baseType="lpstr">
      <vt:lpstr>PLAN INDICATIVO</vt:lpstr>
      <vt:lpstr>RESUMEN PAI</vt:lpstr>
      <vt:lpstr>RESULTADOS</vt:lpstr>
      <vt:lpstr>RESUMEN POA</vt:lpstr>
      <vt:lpstr>PROCESOS DIRECCIONAMIENTO</vt:lpstr>
      <vt:lpstr>PROCESOS MISIONALES</vt:lpstr>
      <vt:lpstr>PROCESOS APOYO</vt:lpstr>
      <vt:lpstr>PROCESOS EVALUACION</vt:lpstr>
      <vt:lpstr>'PLAN INDICATIVO'!Área_de_impresión</vt:lpstr>
      <vt:lpstr>'PROCESOS APOYO'!Área_de_impresión</vt:lpstr>
      <vt:lpstr>'PROCESOS EVALUACION'!Área_de_impresión</vt:lpstr>
      <vt:lpstr>'PROCESOS MISIONALES'!Área_de_impresión</vt:lpstr>
      <vt:lpstr>'PLAN INDICATIVO'!Títulos_a_imprimir</vt:lpstr>
      <vt:lpstr>'PROCESOS APOYO'!Títulos_a_imprimir</vt:lpstr>
      <vt:lpstr>'PROCESOS DIRECCIONAMIENTO'!Títulos_a_imprimir</vt:lpstr>
      <vt:lpstr>'PROCESOS MISIONALES'!Títulos_a_imprimir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FREDY CORREDOR</dc:creator>
  <cp:lastModifiedBy>FREDY CORREDOR</cp:lastModifiedBy>
  <cp:lastPrinted>2022-01-31T15:14:45Z</cp:lastPrinted>
  <dcterms:created xsi:type="dcterms:W3CDTF">2020-06-17T15:22:25Z</dcterms:created>
  <dcterms:modified xsi:type="dcterms:W3CDTF">2022-04-20T21:20:31Z</dcterms:modified>
</cp:coreProperties>
</file>